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maw1n19_soton_ac_uk/Documents/PhD/Experiments/Experiment 5 (Chlorophyll HO1 lines)/"/>
    </mc:Choice>
  </mc:AlternateContent>
  <xr:revisionPtr revIDLastSave="638" documentId="8_{D27D5AE3-1C0E-46AC-8DCC-AB1C19D4FEB6}" xr6:coauthVersionLast="46" xr6:coauthVersionMax="46" xr10:uidLastSave="{BED24717-D5B5-4A77-B0DB-95AC79C3E4C8}"/>
  <bookViews>
    <workbookView xWindow="-120" yWindow="-120" windowWidth="29040" windowHeight="15840" xr2:uid="{052D05C6-E8F4-461B-A415-C5A6DACD39C3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6" i="2" l="1"/>
  <c r="T75" i="2" l="1"/>
  <c r="G25" i="1"/>
  <c r="H25" i="1"/>
  <c r="I25" i="1"/>
  <c r="G26" i="1"/>
  <c r="H26" i="1"/>
  <c r="K26" i="1" s="1"/>
  <c r="I26" i="1"/>
  <c r="L26" i="1" s="1"/>
  <c r="G24" i="1"/>
  <c r="H24" i="1"/>
  <c r="I24" i="1"/>
  <c r="J80" i="2"/>
  <c r="J78" i="2"/>
  <c r="Q26" i="1" l="1"/>
  <c r="Y26" i="1"/>
  <c r="AC26" i="1" s="1"/>
  <c r="K25" i="1"/>
  <c r="K24" i="1"/>
  <c r="U24" i="1" s="1"/>
  <c r="R26" i="1"/>
  <c r="V26" i="1"/>
  <c r="Q25" i="1"/>
  <c r="U25" i="1"/>
  <c r="Y25" i="1"/>
  <c r="AC25" i="1" s="1"/>
  <c r="J25" i="1"/>
  <c r="J26" i="1"/>
  <c r="U26" i="1"/>
  <c r="L25" i="1"/>
  <c r="Q24" i="1"/>
  <c r="J24" i="1"/>
  <c r="L24" i="1"/>
  <c r="O75" i="2"/>
  <c r="P75" i="2"/>
  <c r="Q75" i="2"/>
  <c r="R75" i="2"/>
  <c r="S75" i="2"/>
  <c r="N75" i="2"/>
  <c r="M75" i="2"/>
  <c r="Y17" i="1"/>
  <c r="AC17" i="1" s="1"/>
  <c r="J82" i="2"/>
  <c r="H82" i="2"/>
  <c r="G82" i="2"/>
  <c r="J81" i="2"/>
  <c r="H81" i="2"/>
  <c r="G81" i="2"/>
  <c r="H80" i="2"/>
  <c r="G80" i="2"/>
  <c r="J79" i="2"/>
  <c r="H79" i="2"/>
  <c r="G79" i="2"/>
  <c r="H78" i="2"/>
  <c r="G78" i="2"/>
  <c r="J77" i="2"/>
  <c r="H77" i="2"/>
  <c r="G77" i="2"/>
  <c r="H76" i="2"/>
  <c r="G76" i="2"/>
  <c r="H75" i="2"/>
  <c r="G75" i="2"/>
  <c r="I19" i="1"/>
  <c r="I20" i="1"/>
  <c r="L20" i="1" s="1"/>
  <c r="I21" i="1"/>
  <c r="I22" i="1"/>
  <c r="I23" i="1"/>
  <c r="L23" i="1" s="1"/>
  <c r="H19" i="1"/>
  <c r="H20" i="1"/>
  <c r="K20" i="1" s="1"/>
  <c r="H21" i="1"/>
  <c r="H22" i="1"/>
  <c r="H23" i="1"/>
  <c r="G19" i="1"/>
  <c r="G20" i="1"/>
  <c r="G21" i="1"/>
  <c r="G22" i="1"/>
  <c r="G23" i="1"/>
  <c r="G4" i="1"/>
  <c r="H4" i="1"/>
  <c r="I4" i="1"/>
  <c r="G5" i="1"/>
  <c r="H5" i="1"/>
  <c r="I5" i="1"/>
  <c r="L5" i="1"/>
  <c r="R5" i="1" s="1"/>
  <c r="V5" i="1"/>
  <c r="G7" i="1"/>
  <c r="H7" i="1"/>
  <c r="I7" i="1"/>
  <c r="G8" i="1"/>
  <c r="H8" i="1"/>
  <c r="I8" i="1"/>
  <c r="G9" i="1"/>
  <c r="H9" i="1"/>
  <c r="I9" i="1"/>
  <c r="G10" i="1"/>
  <c r="H10" i="1"/>
  <c r="I10" i="1"/>
  <c r="G11" i="1"/>
  <c r="H11" i="1"/>
  <c r="I11" i="1"/>
  <c r="L11" i="1"/>
  <c r="R11" i="1" s="1"/>
  <c r="G12" i="1"/>
  <c r="H12" i="1"/>
  <c r="I12" i="1"/>
  <c r="G13" i="1"/>
  <c r="H13" i="1"/>
  <c r="I13" i="1"/>
  <c r="G14" i="1"/>
  <c r="H14" i="1"/>
  <c r="J14" i="1" s="1"/>
  <c r="I14" i="1"/>
  <c r="G15" i="1"/>
  <c r="H15" i="1"/>
  <c r="I15" i="1"/>
  <c r="G16" i="1"/>
  <c r="H16" i="1"/>
  <c r="I16" i="1"/>
  <c r="G17" i="1"/>
  <c r="H17" i="1"/>
  <c r="K17" i="1" s="1"/>
  <c r="I17" i="1"/>
  <c r="L17" i="1" s="1"/>
  <c r="J17" i="1"/>
  <c r="P17" i="1"/>
  <c r="G18" i="1"/>
  <c r="H18" i="1"/>
  <c r="I18" i="1"/>
  <c r="I6" i="1"/>
  <c r="H6" i="1"/>
  <c r="G6" i="1"/>
  <c r="I3" i="1"/>
  <c r="H3" i="1"/>
  <c r="G3" i="1"/>
  <c r="K8" i="1" l="1"/>
  <c r="Y8" i="1" s="1"/>
  <c r="AC8" i="1" s="1"/>
  <c r="V23" i="1"/>
  <c r="R23" i="1"/>
  <c r="J23" i="1"/>
  <c r="K23" i="1"/>
  <c r="V20" i="1"/>
  <c r="R20" i="1"/>
  <c r="Y20" i="1"/>
  <c r="AC20" i="1" s="1"/>
  <c r="U20" i="1"/>
  <c r="Q20" i="1"/>
  <c r="J20" i="1"/>
  <c r="M17" i="1"/>
  <c r="AA17" i="1" s="1"/>
  <c r="AE17" i="1" s="1"/>
  <c r="X17" i="1"/>
  <c r="T17" i="1"/>
  <c r="X14" i="1"/>
  <c r="T14" i="1"/>
  <c r="P14" i="1"/>
  <c r="K14" i="1"/>
  <c r="L14" i="1"/>
  <c r="V11" i="1"/>
  <c r="K11" i="1"/>
  <c r="Y11" i="1" s="1"/>
  <c r="AC11" i="1" s="1"/>
  <c r="L8" i="1"/>
  <c r="J5" i="1"/>
  <c r="X5" i="1" s="1"/>
  <c r="Y24" i="1"/>
  <c r="AC24" i="1" s="1"/>
  <c r="J18" i="1"/>
  <c r="X18" i="1" s="1"/>
  <c r="K21" i="1"/>
  <c r="Q21" i="1" s="1"/>
  <c r="AB18" i="1"/>
  <c r="K16" i="1"/>
  <c r="Y16" i="1" s="1"/>
  <c r="AC16" i="1" s="1"/>
  <c r="L15" i="1"/>
  <c r="R15" i="1" s="1"/>
  <c r="K13" i="1"/>
  <c r="Y13" i="1" s="1"/>
  <c r="AC13" i="1" s="1"/>
  <c r="K12" i="1"/>
  <c r="Y12" i="1" s="1"/>
  <c r="AC12" i="1" s="1"/>
  <c r="J10" i="1"/>
  <c r="T10" i="1" s="1"/>
  <c r="J9" i="1"/>
  <c r="T9" i="1" s="1"/>
  <c r="L9" i="1"/>
  <c r="R9" i="1" s="1"/>
  <c r="J6" i="1"/>
  <c r="T6" i="1" s="1"/>
  <c r="K3" i="1"/>
  <c r="Q3" i="1" s="1"/>
  <c r="M25" i="1"/>
  <c r="P25" i="1"/>
  <c r="T25" i="1"/>
  <c r="X25" i="1"/>
  <c r="R25" i="1"/>
  <c r="V25" i="1"/>
  <c r="P26" i="1"/>
  <c r="T26" i="1"/>
  <c r="X26" i="1"/>
  <c r="M26" i="1"/>
  <c r="M24" i="1"/>
  <c r="P24" i="1"/>
  <c r="T24" i="1"/>
  <c r="X24" i="1"/>
  <c r="R24" i="1"/>
  <c r="V24" i="1"/>
  <c r="J22" i="1"/>
  <c r="X22" i="1" s="1"/>
  <c r="L22" i="1"/>
  <c r="K22" i="1"/>
  <c r="L19" i="1"/>
  <c r="V19" i="1" s="1"/>
  <c r="J19" i="1"/>
  <c r="K19" i="1"/>
  <c r="L16" i="1"/>
  <c r="R16" i="1" s="1"/>
  <c r="J13" i="1"/>
  <c r="M13" i="1" s="1"/>
  <c r="AA13" i="1" s="1"/>
  <c r="AE13" i="1" s="1"/>
  <c r="L13" i="1"/>
  <c r="R13" i="1" s="1"/>
  <c r="K10" i="1"/>
  <c r="L10" i="1"/>
  <c r="R10" i="1" s="1"/>
  <c r="K6" i="1"/>
  <c r="Y6" i="1" s="1"/>
  <c r="AC6" i="1" s="1"/>
  <c r="K7" i="1"/>
  <c r="Y7" i="1" s="1"/>
  <c r="AC7" i="1" s="1"/>
  <c r="L7" i="1"/>
  <c r="L4" i="1"/>
  <c r="V4" i="1" s="1"/>
  <c r="J4" i="1"/>
  <c r="M4" i="1" s="1"/>
  <c r="AA4" i="1" s="1"/>
  <c r="AE4" i="1" s="1"/>
  <c r="K4" i="1"/>
  <c r="J21" i="1"/>
  <c r="T21" i="1"/>
  <c r="L21" i="1"/>
  <c r="L18" i="1"/>
  <c r="R18" i="1" s="1"/>
  <c r="P18" i="1"/>
  <c r="T18" i="1"/>
  <c r="K18" i="1"/>
  <c r="Y18" i="1" s="1"/>
  <c r="AC18" i="1" s="1"/>
  <c r="K15" i="1"/>
  <c r="L12" i="1"/>
  <c r="V12" i="1" s="1"/>
  <c r="K9" i="1"/>
  <c r="P5" i="1"/>
  <c r="T5" i="1"/>
  <c r="K5" i="1"/>
  <c r="Y5" i="1" s="1"/>
  <c r="AC5" i="1" s="1"/>
  <c r="R14" i="1"/>
  <c r="V14" i="1"/>
  <c r="Q11" i="1"/>
  <c r="U11" i="1"/>
  <c r="W17" i="1"/>
  <c r="S17" i="1"/>
  <c r="R8" i="1"/>
  <c r="V8" i="1"/>
  <c r="R17" i="1"/>
  <c r="V17" i="1"/>
  <c r="Q8" i="1"/>
  <c r="U8" i="1"/>
  <c r="Q17" i="1"/>
  <c r="U17" i="1"/>
  <c r="Q13" i="1"/>
  <c r="U13" i="1"/>
  <c r="J15" i="1"/>
  <c r="X15" i="1" s="1"/>
  <c r="J11" i="1"/>
  <c r="X11" i="1" s="1"/>
  <c r="J7" i="1"/>
  <c r="J16" i="1"/>
  <c r="X16" i="1" s="1"/>
  <c r="J12" i="1"/>
  <c r="X12" i="1" s="1"/>
  <c r="J8" i="1"/>
  <c r="X8" i="1" s="1"/>
  <c r="L6" i="1"/>
  <c r="R6" i="1" s="1"/>
  <c r="J3" i="1"/>
  <c r="L3" i="1"/>
  <c r="X23" i="1" l="1"/>
  <c r="T23" i="1"/>
  <c r="P23" i="1"/>
  <c r="M23" i="1"/>
  <c r="Y23" i="1"/>
  <c r="AC23" i="1" s="1"/>
  <c r="U23" i="1"/>
  <c r="Q23" i="1"/>
  <c r="X20" i="1"/>
  <c r="T20" i="1"/>
  <c r="P20" i="1"/>
  <c r="M20" i="1"/>
  <c r="Z17" i="1"/>
  <c r="AB17" i="1"/>
  <c r="AD17" i="1" s="1"/>
  <c r="Q14" i="1"/>
  <c r="Y14" i="1"/>
  <c r="AC14" i="1" s="1"/>
  <c r="U14" i="1"/>
  <c r="M14" i="1"/>
  <c r="AB14" i="1"/>
  <c r="AB11" i="1"/>
  <c r="AD11" i="1" s="1"/>
  <c r="Z11" i="1"/>
  <c r="M11" i="1"/>
  <c r="AA11" i="1" s="1"/>
  <c r="AE11" i="1" s="1"/>
  <c r="Z8" i="1"/>
  <c r="AB8" i="1"/>
  <c r="AD8" i="1" s="1"/>
  <c r="Z5" i="1"/>
  <c r="AB5" i="1"/>
  <c r="AD5" i="1" s="1"/>
  <c r="M18" i="1"/>
  <c r="W18" i="1" s="1"/>
  <c r="Q16" i="1"/>
  <c r="U16" i="1"/>
  <c r="V15" i="1"/>
  <c r="R12" i="1"/>
  <c r="U12" i="1"/>
  <c r="V10" i="1"/>
  <c r="U6" i="1"/>
  <c r="P6" i="1"/>
  <c r="X6" i="1"/>
  <c r="AB6" i="1" s="1"/>
  <c r="AD6" i="1" s="1"/>
  <c r="M6" i="1"/>
  <c r="S6" i="1" s="1"/>
  <c r="Q6" i="1"/>
  <c r="U3" i="1"/>
  <c r="Y3" i="1"/>
  <c r="AC3" i="1" s="1"/>
  <c r="M22" i="1"/>
  <c r="W22" i="1" s="1"/>
  <c r="M21" i="1"/>
  <c r="AA21" i="1" s="1"/>
  <c r="AE21" i="1" s="1"/>
  <c r="X21" i="1"/>
  <c r="U21" i="1"/>
  <c r="Y21" i="1"/>
  <c r="AC21" i="1" s="1"/>
  <c r="AD18" i="1"/>
  <c r="Z18" i="1"/>
  <c r="AA18" i="1"/>
  <c r="AE18" i="1" s="1"/>
  <c r="AB15" i="1"/>
  <c r="Q15" i="1"/>
  <c r="Y15" i="1"/>
  <c r="AC15" i="1" s="1"/>
  <c r="V13" i="1"/>
  <c r="Q12" i="1"/>
  <c r="Z12" i="1"/>
  <c r="AB12" i="1"/>
  <c r="AD12" i="1" s="1"/>
  <c r="X10" i="1"/>
  <c r="M10" i="1"/>
  <c r="AA10" i="1" s="1"/>
  <c r="AE10" i="1" s="1"/>
  <c r="P10" i="1"/>
  <c r="X9" i="1"/>
  <c r="P9" i="1"/>
  <c r="V9" i="1"/>
  <c r="M9" i="1"/>
  <c r="S9" i="1" s="1"/>
  <c r="Y9" i="1"/>
  <c r="AC9" i="1" s="1"/>
  <c r="AB9" i="1"/>
  <c r="U7" i="1"/>
  <c r="Q7" i="1"/>
  <c r="R4" i="1"/>
  <c r="T3" i="1"/>
  <c r="X3" i="1"/>
  <c r="P3" i="1"/>
  <c r="M3" i="1"/>
  <c r="W3" i="1" s="1"/>
  <c r="Z25" i="1"/>
  <c r="AB25" i="1"/>
  <c r="AD25" i="1" s="1"/>
  <c r="S26" i="1"/>
  <c r="W26" i="1"/>
  <c r="AA26" i="1"/>
  <c r="AE26" i="1" s="1"/>
  <c r="Z26" i="1"/>
  <c r="AB26" i="1"/>
  <c r="AD26" i="1" s="1"/>
  <c r="S25" i="1"/>
  <c r="W25" i="1"/>
  <c r="AA25" i="1"/>
  <c r="AE25" i="1" s="1"/>
  <c r="Z24" i="1"/>
  <c r="AB24" i="1"/>
  <c r="AD24" i="1" s="1"/>
  <c r="S24" i="1"/>
  <c r="W24" i="1"/>
  <c r="AA24" i="1"/>
  <c r="AE24" i="1" s="1"/>
  <c r="T22" i="1"/>
  <c r="P22" i="1"/>
  <c r="S22" i="1"/>
  <c r="Q22" i="1"/>
  <c r="Y22" i="1"/>
  <c r="AC22" i="1" s="1"/>
  <c r="U22" i="1"/>
  <c r="AA22" i="1"/>
  <c r="AE22" i="1" s="1"/>
  <c r="V22" i="1"/>
  <c r="R22" i="1"/>
  <c r="AB22" i="1"/>
  <c r="R19" i="1"/>
  <c r="T19" i="1"/>
  <c r="X19" i="1"/>
  <c r="P19" i="1"/>
  <c r="U19" i="1"/>
  <c r="Y19" i="1"/>
  <c r="AC19" i="1" s="1"/>
  <c r="Q19" i="1"/>
  <c r="M19" i="1"/>
  <c r="V16" i="1"/>
  <c r="Z16" i="1"/>
  <c r="AB16" i="1"/>
  <c r="AD16" i="1" s="1"/>
  <c r="S13" i="1"/>
  <c r="P13" i="1"/>
  <c r="T13" i="1"/>
  <c r="X13" i="1"/>
  <c r="W13" i="1"/>
  <c r="S10" i="1"/>
  <c r="Q10" i="1"/>
  <c r="U10" i="1"/>
  <c r="Y10" i="1"/>
  <c r="AC10" i="1" s="1"/>
  <c r="AB10" i="1"/>
  <c r="V6" i="1"/>
  <c r="W6" i="1"/>
  <c r="M7" i="1"/>
  <c r="AA7" i="1" s="1"/>
  <c r="AE7" i="1" s="1"/>
  <c r="X7" i="1"/>
  <c r="R7" i="1"/>
  <c r="V7" i="1"/>
  <c r="W4" i="1"/>
  <c r="Q4" i="1"/>
  <c r="Y4" i="1"/>
  <c r="AC4" i="1" s="1"/>
  <c r="U4" i="1"/>
  <c r="P4" i="1"/>
  <c r="T4" i="1"/>
  <c r="X4" i="1"/>
  <c r="S4" i="1"/>
  <c r="P21" i="1"/>
  <c r="R21" i="1"/>
  <c r="V21" i="1"/>
  <c r="V18" i="1"/>
  <c r="S18" i="1"/>
  <c r="Q18" i="1"/>
  <c r="U18" i="1"/>
  <c r="U15" i="1"/>
  <c r="U9" i="1"/>
  <c r="Q9" i="1"/>
  <c r="Q5" i="1"/>
  <c r="U5" i="1"/>
  <c r="M5" i="1"/>
  <c r="AA5" i="1" s="1"/>
  <c r="AE5" i="1" s="1"/>
  <c r="M12" i="1"/>
  <c r="AA12" i="1" s="1"/>
  <c r="AE12" i="1" s="1"/>
  <c r="P12" i="1"/>
  <c r="T12" i="1"/>
  <c r="M16" i="1"/>
  <c r="AA16" i="1" s="1"/>
  <c r="AE16" i="1" s="1"/>
  <c r="P16" i="1"/>
  <c r="T16" i="1"/>
  <c r="P15" i="1"/>
  <c r="T15" i="1"/>
  <c r="P7" i="1"/>
  <c r="T7" i="1"/>
  <c r="S11" i="1"/>
  <c r="M8" i="1"/>
  <c r="AA8" i="1" s="1"/>
  <c r="AE8" i="1" s="1"/>
  <c r="P8" i="1"/>
  <c r="T8" i="1"/>
  <c r="P11" i="1"/>
  <c r="T11" i="1"/>
  <c r="M15" i="1"/>
  <c r="AA15" i="1" s="1"/>
  <c r="AE15" i="1" s="1"/>
  <c r="V3" i="1"/>
  <c r="R3" i="1"/>
  <c r="AA23" i="1" l="1"/>
  <c r="AE23" i="1" s="1"/>
  <c r="W23" i="1"/>
  <c r="S23" i="1"/>
  <c r="AB23" i="1"/>
  <c r="AD23" i="1" s="1"/>
  <c r="Z23" i="1"/>
  <c r="AA20" i="1"/>
  <c r="AE20" i="1" s="1"/>
  <c r="W20" i="1"/>
  <c r="S20" i="1"/>
  <c r="Z20" i="1"/>
  <c r="AB20" i="1"/>
  <c r="AD20" i="1" s="1"/>
  <c r="AA14" i="1"/>
  <c r="AE14" i="1" s="1"/>
  <c r="W14" i="1"/>
  <c r="S14" i="1"/>
  <c r="Z14" i="1"/>
  <c r="AD14" i="1"/>
  <c r="W11" i="1"/>
  <c r="S21" i="1"/>
  <c r="W21" i="1"/>
  <c r="W10" i="1"/>
  <c r="W9" i="1"/>
  <c r="Z6" i="1"/>
  <c r="AA6" i="1"/>
  <c r="AE6" i="1" s="1"/>
  <c r="AB21" i="1"/>
  <c r="AD21" i="1" s="1"/>
  <c r="Z21" i="1"/>
  <c r="Z15" i="1"/>
  <c r="AD15" i="1"/>
  <c r="Z10" i="1"/>
  <c r="AA9" i="1"/>
  <c r="AE9" i="1" s="1"/>
  <c r="AD9" i="1"/>
  <c r="Z9" i="1"/>
  <c r="AA3" i="1"/>
  <c r="AE3" i="1" s="1"/>
  <c r="S3" i="1"/>
  <c r="AB3" i="1"/>
  <c r="AD3" i="1" s="1"/>
  <c r="Z3" i="1"/>
  <c r="AD22" i="1"/>
  <c r="Z22" i="1"/>
  <c r="AA19" i="1"/>
  <c r="AE19" i="1" s="1"/>
  <c r="W19" i="1"/>
  <c r="S19" i="1"/>
  <c r="AB19" i="1"/>
  <c r="AD19" i="1" s="1"/>
  <c r="Z19" i="1"/>
  <c r="AB13" i="1"/>
  <c r="AD13" i="1" s="1"/>
  <c r="Z13" i="1"/>
  <c r="AD10" i="1"/>
  <c r="S7" i="1"/>
  <c r="W7" i="1"/>
  <c r="Z7" i="1"/>
  <c r="AB7" i="1"/>
  <c r="AD7" i="1" s="1"/>
  <c r="Z4" i="1"/>
  <c r="AB4" i="1"/>
  <c r="AD4" i="1" s="1"/>
  <c r="S5" i="1"/>
  <c r="W5" i="1"/>
  <c r="S15" i="1"/>
  <c r="W15" i="1"/>
  <c r="S8" i="1"/>
  <c r="W8" i="1"/>
  <c r="S12" i="1"/>
  <c r="W12" i="1"/>
  <c r="S16" i="1"/>
  <c r="W16" i="1"/>
</calcChain>
</file>

<file path=xl/sharedStrings.xml><?xml version="1.0" encoding="utf-8"?>
<sst xmlns="http://schemas.openxmlformats.org/spreadsheetml/2006/main" count="108" uniqueCount="72">
  <si>
    <t>ug ml</t>
  </si>
  <si>
    <t xml:space="preserve">ug 0.8ml-1 </t>
  </si>
  <si>
    <t>ug g FW</t>
  </si>
  <si>
    <t>Genoptype</t>
  </si>
  <si>
    <t>Treatment</t>
  </si>
  <si>
    <t>A470</t>
  </si>
  <si>
    <t>A647</t>
  </si>
  <si>
    <t>A663</t>
  </si>
  <si>
    <t>A750</t>
  </si>
  <si>
    <t>Adjusted A470</t>
  </si>
  <si>
    <t>Adjusted A647</t>
  </si>
  <si>
    <t>Adjuested A663</t>
  </si>
  <si>
    <t>Chlorophyll A</t>
  </si>
  <si>
    <t>Chlorophyll B</t>
  </si>
  <si>
    <t>Total Chlorophyll</t>
  </si>
  <si>
    <t>Carotenoids</t>
  </si>
  <si>
    <t>No. Seedlings</t>
  </si>
  <si>
    <t>Weight (g)</t>
  </si>
  <si>
    <t>Chl A (ng/seedling)</t>
  </si>
  <si>
    <t>Chl B (ng/seedling)</t>
  </si>
  <si>
    <t>Total Chl (ng/seedling)</t>
  </si>
  <si>
    <t>Carotenoids (ng/seedling)</t>
  </si>
  <si>
    <t>ChlA (per/g)</t>
  </si>
  <si>
    <t>Chl B (per g)</t>
  </si>
  <si>
    <t>Total chl (per g)</t>
  </si>
  <si>
    <t>Carotenoids (per g)</t>
  </si>
  <si>
    <t>Chl A</t>
  </si>
  <si>
    <t>Ch B</t>
  </si>
  <si>
    <t>Total Ch</t>
  </si>
  <si>
    <t>Col-0 R1</t>
  </si>
  <si>
    <t>3d D 3d WL</t>
  </si>
  <si>
    <t>Col-0 R2</t>
  </si>
  <si>
    <t>Col-0 R3</t>
  </si>
  <si>
    <t>gun5-1 R1</t>
  </si>
  <si>
    <t>gun5-1 R2</t>
  </si>
  <si>
    <t>gun5-1 R3</t>
  </si>
  <si>
    <t>gun6 R1</t>
  </si>
  <si>
    <t>gun6 R2</t>
  </si>
  <si>
    <t>gun6 R3</t>
  </si>
  <si>
    <t>Col-0</t>
  </si>
  <si>
    <t>gun5-1</t>
  </si>
  <si>
    <t>gun6</t>
  </si>
  <si>
    <t>Total chl</t>
  </si>
  <si>
    <t>Line</t>
  </si>
  <si>
    <t>BR1</t>
  </si>
  <si>
    <t>BR2</t>
  </si>
  <si>
    <t>BR3</t>
  </si>
  <si>
    <t>Mean</t>
  </si>
  <si>
    <t>SE</t>
  </si>
  <si>
    <t>Average</t>
  </si>
  <si>
    <t>gun5</t>
  </si>
  <si>
    <t>L10.2</t>
  </si>
  <si>
    <t>L34.4</t>
  </si>
  <si>
    <t>L39.3</t>
  </si>
  <si>
    <t>L24.5</t>
  </si>
  <si>
    <t xml:space="preserve"> </t>
  </si>
  <si>
    <t>D24.3 R1</t>
  </si>
  <si>
    <t>D24.3 R2</t>
  </si>
  <si>
    <t>D24.3 R3</t>
  </si>
  <si>
    <t>L10.2 R1</t>
  </si>
  <si>
    <t>L10.2 R2</t>
  </si>
  <si>
    <t>L10.2 R3</t>
  </si>
  <si>
    <t>L24.5 R1</t>
  </si>
  <si>
    <t>L24.5 R2</t>
  </si>
  <si>
    <t>L24.5 R3</t>
  </si>
  <si>
    <t>L34.4 R1</t>
  </si>
  <si>
    <t>L34.4 R2</t>
  </si>
  <si>
    <t>L34.4 R3</t>
  </si>
  <si>
    <t>L39.3 R1</t>
  </si>
  <si>
    <t>L39.3 R2</t>
  </si>
  <si>
    <t>L39.3 R3</t>
  </si>
  <si>
    <t>D24.3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</si>
</sst>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7" xfId="0" applyFill="1" applyBorder="1"/>
    <xf numFmtId="0" fontId="0" fillId="0" borderId="0" xfId="0" applyFill="1" applyBorder="1"/>
    <xf numFmtId="0" fontId="0" fillId="0" borderId="10" xfId="0" applyFill="1" applyBorder="1"/>
    <xf numFmtId="0" fontId="0" fillId="0" borderId="9" xfId="0" applyFill="1" applyBorder="1"/>
    <xf numFmtId="0" fontId="1" fillId="0" borderId="0" xfId="0" applyFont="1"/>
    <xf numFmtId="0" fontId="1" fillId="0" borderId="12" xfId="0" applyFont="1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/>
    <xf numFmtId="0" fontId="0" fillId="2" borderId="8" xfId="0" applyFill="1" applyBorder="1"/>
    <xf numFmtId="0" fontId="0" fillId="2" borderId="7" xfId="0" applyFill="1" applyBorder="1"/>
    <xf numFmtId="0" fontId="0" fillId="0" borderId="0" xfId="0" applyFill="1"/>
    <xf numFmtId="0" fontId="0" fillId="0" borderId="11" xfId="0" applyFill="1" applyBorder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0" fillId="0" borderId="8" xfId="0" applyFill="1" applyBorder="1"/>
    <xf numFmtId="0" fontId="0" fillId="0" borderId="0" xfId="0" applyFont="1"/>
    <xf numFmtId="0" fontId="2" fillId="0" borderId="0" xfId="0" applyFont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1" fillId="0" borderId="10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 b="0" i="0" baseline="0">
                <a:effectLst/>
              </a:rPr>
              <a:t>Chlorophyll Content of mitochondria-targetted HO1 overexpressing lines</a:t>
            </a:r>
            <a:endParaRPr lang="en-GB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4FBA-40AF-88AE-7CE34DF33190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FBA-40AF-88AE-7CE34DF33190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4FBA-40AF-88AE-7CE34DF33190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FBA-40AF-88AE-7CE34DF33190}"/>
              </c:ext>
            </c:extLst>
          </c:dPt>
          <c:dPt>
            <c:idx val="4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4FBA-40AF-88AE-7CE34DF33190}"/>
              </c:ext>
            </c:extLst>
          </c:dPt>
          <c:dPt>
            <c:idx val="5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FBA-40AF-88AE-7CE34DF33190}"/>
              </c:ext>
            </c:extLst>
          </c:dPt>
          <c:dPt>
            <c:idx val="6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4FBA-40AF-88AE-7CE34DF33190}"/>
              </c:ext>
            </c:extLst>
          </c:dPt>
          <c:dPt>
            <c:idx val="7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FBA-40AF-88AE-7CE34DF33190}"/>
              </c:ext>
            </c:extLst>
          </c:dPt>
          <c:errBars>
            <c:errBarType val="both"/>
            <c:errValType val="cust"/>
            <c:noEndCap val="0"/>
            <c:plus>
              <c:numRef>
                <c:f>Sheet2!$M$76:$T$76</c:f>
                <c:numCache>
                  <c:formatCode>General</c:formatCode>
                  <c:ptCount val="8"/>
                  <c:pt idx="0">
                    <c:v>1.5360899868033134E-2</c:v>
                  </c:pt>
                  <c:pt idx="1">
                    <c:v>2.6876345788870961E-2</c:v>
                  </c:pt>
                  <c:pt idx="2">
                    <c:v>1.9611104778670615E-2</c:v>
                  </c:pt>
                  <c:pt idx="3">
                    <c:v>1.9189871481342578E-2</c:v>
                  </c:pt>
                  <c:pt idx="4">
                    <c:v>1.8369540077711972E-2</c:v>
                  </c:pt>
                  <c:pt idx="5">
                    <c:v>8.6237416298241727E-3</c:v>
                  </c:pt>
                  <c:pt idx="6">
                    <c:v>2.6238798041929852E-3</c:v>
                  </c:pt>
                  <c:pt idx="7">
                    <c:v>3.1711638541124746E-3</c:v>
                  </c:pt>
                </c:numCache>
              </c:numRef>
            </c:plus>
            <c:minus>
              <c:numRef>
                <c:f>Sheet2!$M$76:$T$76</c:f>
                <c:numCache>
                  <c:formatCode>General</c:formatCode>
                  <c:ptCount val="8"/>
                  <c:pt idx="0">
                    <c:v>1.5360899868033134E-2</c:v>
                  </c:pt>
                  <c:pt idx="1">
                    <c:v>2.6876345788870961E-2</c:v>
                  </c:pt>
                  <c:pt idx="2">
                    <c:v>1.9611104778670615E-2</c:v>
                  </c:pt>
                  <c:pt idx="3">
                    <c:v>1.9189871481342578E-2</c:v>
                  </c:pt>
                  <c:pt idx="4">
                    <c:v>1.8369540077711972E-2</c:v>
                  </c:pt>
                  <c:pt idx="5">
                    <c:v>8.6237416298241727E-3</c:v>
                  </c:pt>
                  <c:pt idx="6">
                    <c:v>2.6238798041929852E-3</c:v>
                  </c:pt>
                  <c:pt idx="7">
                    <c:v>3.1711638541124746E-3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Sheet2!$M$72:$T$72</c:f>
              <c:strCache>
                <c:ptCount val="8"/>
                <c:pt idx="0">
                  <c:v>Col-0</c:v>
                </c:pt>
                <c:pt idx="1">
                  <c:v>gun5-1</c:v>
                </c:pt>
                <c:pt idx="2">
                  <c:v>gun6</c:v>
                </c:pt>
                <c:pt idx="3">
                  <c:v>D24.3</c:v>
                </c:pt>
                <c:pt idx="4">
                  <c:v>L10.2</c:v>
                </c:pt>
                <c:pt idx="5">
                  <c:v>L24.5</c:v>
                </c:pt>
                <c:pt idx="6">
                  <c:v>L34.4</c:v>
                </c:pt>
                <c:pt idx="7">
                  <c:v>L39.3</c:v>
                </c:pt>
              </c:strCache>
            </c:strRef>
          </c:cat>
          <c:val>
            <c:numRef>
              <c:f>Sheet2!$M$75:$T$75</c:f>
              <c:numCache>
                <c:formatCode>General</c:formatCode>
                <c:ptCount val="8"/>
                <c:pt idx="0">
                  <c:v>0.25846765000000005</c:v>
                </c:pt>
                <c:pt idx="1">
                  <c:v>9.787983333333336E-2</c:v>
                </c:pt>
                <c:pt idx="2">
                  <c:v>0.25573011666666667</c:v>
                </c:pt>
                <c:pt idx="3">
                  <c:v>0.24756999297573434</c:v>
                </c:pt>
                <c:pt idx="4">
                  <c:v>0.23452940000000003</c:v>
                </c:pt>
                <c:pt idx="5">
                  <c:v>0.24702628333333332</c:v>
                </c:pt>
                <c:pt idx="6">
                  <c:v>0.23234121666666668</c:v>
                </c:pt>
                <c:pt idx="7">
                  <c:v>0.23696610000000001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BA-40AF-88AE-7CE34DF33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5106176"/>
        <c:axId val="705112080"/>
      </c:barChart>
      <c:catAx>
        <c:axId val="705106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Line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5112080"/>
        <c:crosses val="autoZero"/>
        <c:auto val="1"/>
        <c:lblAlgn val="ctr"/>
        <c:lblOffset val="100"/>
        <c:noMultiLvlLbl val="0"/>
      </c:catAx>
      <c:valAx>
        <c:axId val="7051120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Total Chlorophyll</a:t>
                </a:r>
                <a:r>
                  <a:rPr lang="en-GB" baseline="0"/>
                  <a:t> (ng/seedling)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5106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233361</xdr:colOff>
      <xdr:row>81</xdr:row>
      <xdr:rowOff>138112</xdr:rowOff>
    </xdr:from>
    <xdr:to>
      <xdr:col>21</xdr:col>
      <xdr:colOff>142874</xdr:colOff>
      <xdr:row>99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EBEED8-5D99-4643-B622-A6A4532735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BE79E-D2B9-4029-91E2-240804D5D33E}">
  <dimension ref="A1:AG33"/>
  <sheetViews>
    <sheetView tabSelected="1" workbookViewId="0">
      <selection activeCell="A7" sqref="A7:XFD7"/>
    </sheetView>
  </sheetViews>
  <sheetFormatPr defaultColWidth="9.140625" defaultRowHeight="15" x14ac:dyDescent="0.25"/>
  <cols>
    <col min="1" max="1" width="11" style="14" customWidth="1"/>
    <col min="2" max="2" width="12.85546875" style="14" customWidth="1"/>
    <col min="3" max="6" width="9.140625" style="14"/>
    <col min="7" max="7" width="15.7109375" style="14" customWidth="1"/>
    <col min="8" max="8" width="15.5703125" style="14" customWidth="1"/>
    <col min="9" max="9" width="15.140625" style="14" customWidth="1"/>
    <col min="10" max="10" width="14.140625" style="14" customWidth="1"/>
    <col min="11" max="11" width="13" style="14" customWidth="1"/>
    <col min="12" max="12" width="16.5703125" style="14" customWidth="1"/>
    <col min="13" max="13" width="13.28515625" style="14" customWidth="1"/>
    <col min="14" max="14" width="12.7109375" style="14" customWidth="1"/>
    <col min="15" max="15" width="11.5703125" style="14" customWidth="1"/>
    <col min="16" max="16" width="17.7109375" style="14" customWidth="1"/>
    <col min="17" max="17" width="18.140625" style="14" customWidth="1"/>
    <col min="18" max="18" width="22.28515625" style="14" customWidth="1"/>
    <col min="19" max="19" width="23.85546875" style="14" customWidth="1"/>
    <col min="20" max="20" width="12.7109375" style="14" customWidth="1"/>
    <col min="21" max="21" width="12" style="14" customWidth="1"/>
    <col min="22" max="22" width="15.42578125" style="14" customWidth="1"/>
    <col min="23" max="23" width="17.7109375" style="14" customWidth="1"/>
    <col min="24" max="24" width="11.42578125" style="14" customWidth="1"/>
    <col min="25" max="26" width="9.140625" style="14"/>
    <col min="27" max="27" width="11.85546875" style="14" customWidth="1"/>
    <col min="28" max="30" width="9.140625" style="14"/>
    <col min="31" max="31" width="11.28515625" style="14" customWidth="1"/>
    <col min="32" max="16384" width="9.140625" style="14"/>
  </cols>
  <sheetData>
    <row r="1" spans="1:33" ht="15.75" thickBot="1" x14ac:dyDescent="0.3">
      <c r="I1" s="15"/>
      <c r="J1" s="25" t="s">
        <v>0</v>
      </c>
      <c r="K1" s="26"/>
      <c r="L1" s="26"/>
      <c r="M1" s="26"/>
      <c r="N1" s="4"/>
      <c r="X1" s="27" t="s">
        <v>1</v>
      </c>
      <c r="Y1" s="28"/>
      <c r="Z1" s="28"/>
      <c r="AA1" s="29"/>
      <c r="AB1" s="30" t="s">
        <v>2</v>
      </c>
      <c r="AC1" s="25"/>
      <c r="AD1" s="25"/>
      <c r="AE1" s="31"/>
    </row>
    <row r="2" spans="1:33" ht="15.75" thickBot="1" x14ac:dyDescent="0.3">
      <c r="A2" s="16" t="s">
        <v>3</v>
      </c>
      <c r="B2" s="17" t="s">
        <v>4</v>
      </c>
      <c r="C2" s="17" t="s">
        <v>5</v>
      </c>
      <c r="D2" s="17" t="s">
        <v>6</v>
      </c>
      <c r="E2" s="17" t="s">
        <v>7</v>
      </c>
      <c r="F2" s="17" t="s">
        <v>8</v>
      </c>
      <c r="G2" s="17" t="s">
        <v>9</v>
      </c>
      <c r="H2" s="17" t="s">
        <v>10</v>
      </c>
      <c r="I2" s="17" t="s">
        <v>11</v>
      </c>
      <c r="J2" s="16" t="s">
        <v>12</v>
      </c>
      <c r="K2" s="17" t="s">
        <v>13</v>
      </c>
      <c r="L2" s="17" t="s">
        <v>14</v>
      </c>
      <c r="M2" s="18" t="s">
        <v>15</v>
      </c>
      <c r="N2" s="17" t="s">
        <v>16</v>
      </c>
      <c r="O2" s="17" t="s">
        <v>17</v>
      </c>
      <c r="P2" s="17" t="s">
        <v>18</v>
      </c>
      <c r="Q2" s="17" t="s">
        <v>19</v>
      </c>
      <c r="R2" s="17" t="s">
        <v>20</v>
      </c>
      <c r="S2" s="17" t="s">
        <v>21</v>
      </c>
      <c r="T2" s="17" t="s">
        <v>22</v>
      </c>
      <c r="U2" s="17" t="s">
        <v>23</v>
      </c>
      <c r="V2" s="17" t="s">
        <v>24</v>
      </c>
      <c r="W2" s="18" t="s">
        <v>25</v>
      </c>
      <c r="X2" s="6" t="s">
        <v>26</v>
      </c>
      <c r="Y2" s="6" t="s">
        <v>27</v>
      </c>
      <c r="Z2" s="6" t="s">
        <v>28</v>
      </c>
      <c r="AA2" s="6" t="s">
        <v>15</v>
      </c>
      <c r="AB2" s="16" t="s">
        <v>26</v>
      </c>
      <c r="AC2" s="16" t="s">
        <v>27</v>
      </c>
      <c r="AD2" s="6" t="s">
        <v>28</v>
      </c>
      <c r="AE2" s="6" t="s">
        <v>15</v>
      </c>
    </row>
    <row r="3" spans="1:33" x14ac:dyDescent="0.25">
      <c r="A3" s="7" t="s">
        <v>29</v>
      </c>
      <c r="B3" s="8" t="s">
        <v>30</v>
      </c>
      <c r="C3" s="9">
        <v>0.78310000000000002</v>
      </c>
      <c r="D3" s="9">
        <v>0.38840000000000002</v>
      </c>
      <c r="E3" s="9">
        <v>0.53549999999999998</v>
      </c>
      <c r="F3" s="9">
        <v>0.1074</v>
      </c>
      <c r="G3" s="9">
        <f t="shared" ref="G3:G23" si="0">C3-F3</f>
        <v>0.67569999999999997</v>
      </c>
      <c r="H3" s="9">
        <f t="shared" ref="H3:H23" si="1">D3-F3</f>
        <v>0.28100000000000003</v>
      </c>
      <c r="I3" s="9">
        <f t="shared" ref="I3:I23" si="2">E3-F3</f>
        <v>0.42809999999999998</v>
      </c>
      <c r="J3" s="7">
        <f>(12.25*I3)-(2.79*H3)</f>
        <v>4.4602349999999999</v>
      </c>
      <c r="K3" s="9">
        <f>(21.5*H3)-(5.1*I3)</f>
        <v>3.8581900000000013</v>
      </c>
      <c r="L3" s="9">
        <f>(7.15*I3)+(18.71*H3)</f>
        <v>8.3184250000000013</v>
      </c>
      <c r="M3" s="10">
        <f>((1000*G3)-(1.82*J3)-(85.02*K3))/198</f>
        <v>1.7149447398989892</v>
      </c>
      <c r="N3" s="9">
        <v>30</v>
      </c>
      <c r="O3" s="9">
        <v>1.2970000000000001E-2</v>
      </c>
      <c r="P3" s="9">
        <f t="shared" ref="P3:P23" si="3">J3/N3</f>
        <v>0.14867449999999999</v>
      </c>
      <c r="Q3" s="9">
        <f t="shared" ref="Q3:Q23" si="4">K3/N3</f>
        <v>0.12860633333333338</v>
      </c>
      <c r="R3" s="9">
        <f t="shared" ref="R3:R23" si="5">L3/N3</f>
        <v>0.27728083333333337</v>
      </c>
      <c r="S3" s="9">
        <f t="shared" ref="S3:S23" si="6">M3/N3</f>
        <v>5.716482466329964E-2</v>
      </c>
      <c r="T3" s="9">
        <f>(1/O3)*J3</f>
        <v>343.88858905165768</v>
      </c>
      <c r="U3" s="9">
        <f>(1/O3)*K3</f>
        <v>297.47031611410955</v>
      </c>
      <c r="V3" s="9">
        <f>(1/O3)*L3</f>
        <v>641.35890516576717</v>
      </c>
      <c r="W3" s="10">
        <f>(1/O3)*M3</f>
        <v>132.22395835767071</v>
      </c>
      <c r="X3" s="11">
        <f>J3*0.8</f>
        <v>3.5681880000000001</v>
      </c>
      <c r="Y3" s="11">
        <f>K3*0.8</f>
        <v>3.0865520000000011</v>
      </c>
      <c r="Z3" s="8">
        <f>X3+Y3</f>
        <v>6.6547400000000012</v>
      </c>
      <c r="AA3" s="8">
        <f>M3*0.8</f>
        <v>1.3719557919191914</v>
      </c>
      <c r="AB3" s="8">
        <f>(X3/O3)</f>
        <v>275.11087124132615</v>
      </c>
      <c r="AC3" s="11">
        <f>(Y3/O3)</f>
        <v>237.97625289128766</v>
      </c>
      <c r="AD3" s="8">
        <f>AB3+AC3</f>
        <v>513.08712413261378</v>
      </c>
      <c r="AE3" s="12">
        <f>(AA3/O3)</f>
        <v>105.77916668613656</v>
      </c>
    </row>
    <row r="4" spans="1:33" x14ac:dyDescent="0.25">
      <c r="A4" s="1" t="s">
        <v>31</v>
      </c>
      <c r="B4" s="2" t="s">
        <v>30</v>
      </c>
      <c r="C4" s="14">
        <v>0.66700000000000004</v>
      </c>
      <c r="D4" s="14">
        <v>0.39200000000000002</v>
      </c>
      <c r="E4" s="14">
        <v>0.47020000000000001</v>
      </c>
      <c r="F4" s="14">
        <v>0.1356</v>
      </c>
      <c r="G4" s="14">
        <f t="shared" si="0"/>
        <v>0.53140000000000009</v>
      </c>
      <c r="H4" s="14">
        <f t="shared" si="1"/>
        <v>0.25640000000000002</v>
      </c>
      <c r="I4" s="19">
        <f t="shared" si="2"/>
        <v>0.33460000000000001</v>
      </c>
      <c r="J4" s="14">
        <f t="shared" ref="J4:J23" si="7">(12.25*I4)-(2.79*H4)</f>
        <v>3.3834940000000007</v>
      </c>
      <c r="K4" s="14">
        <f t="shared" ref="K4:K23" si="8">(21.5*H4)-(5.1*I4)</f>
        <v>3.8061400000000001</v>
      </c>
      <c r="L4" s="14">
        <f t="shared" ref="L4:L23" si="9">(7.15*I4)+(18.71*H4)</f>
        <v>7.1896340000000016</v>
      </c>
      <c r="M4" s="19">
        <f t="shared" ref="M4:M23" si="10">((1000*G4)-(1.82*J4)-(85.02*K4))/198</f>
        <v>1.0184041319191928</v>
      </c>
      <c r="N4" s="14">
        <v>30</v>
      </c>
      <c r="O4" s="14">
        <v>1.225E-2</v>
      </c>
      <c r="P4" s="14">
        <f t="shared" si="3"/>
        <v>0.11278313333333335</v>
      </c>
      <c r="Q4" s="14">
        <f t="shared" si="4"/>
        <v>0.12687133333333334</v>
      </c>
      <c r="R4" s="14">
        <f t="shared" si="5"/>
        <v>0.23965446666666673</v>
      </c>
      <c r="S4" s="14">
        <f t="shared" si="6"/>
        <v>3.3946804397306428E-2</v>
      </c>
      <c r="T4" s="14">
        <f t="shared" ref="T4:T23" si="11">(1/O4)*J4</f>
        <v>276.20359183673474</v>
      </c>
      <c r="U4" s="14">
        <f t="shared" ref="U4:U23" si="12">(1/O4)*K4</f>
        <v>310.70530612244897</v>
      </c>
      <c r="V4" s="14">
        <f t="shared" ref="V4:V23" si="13">(1/O4)*L4</f>
        <v>586.90889795918383</v>
      </c>
      <c r="W4" s="19">
        <f t="shared" ref="W4:W23" si="14">(1/O4)*M4</f>
        <v>83.135031177076954</v>
      </c>
      <c r="X4" s="14">
        <f t="shared" ref="X4:X23" si="15">J4*0.8</f>
        <v>2.7067952000000006</v>
      </c>
      <c r="Y4" s="14">
        <f t="shared" ref="Y4:Y23" si="16">K4*0.8</f>
        <v>3.0449120000000001</v>
      </c>
      <c r="Z4" s="2">
        <f t="shared" ref="Z4:Z23" si="17">X4+Y4</f>
        <v>5.7517072000000002</v>
      </c>
      <c r="AA4" s="2">
        <f t="shared" ref="AA4:AA23" si="18">M4*0.8</f>
        <v>0.81472330553535421</v>
      </c>
      <c r="AB4" s="2">
        <f t="shared" ref="AB4:AB23" si="19">(X4/O4)</f>
        <v>220.9628734693878</v>
      </c>
      <c r="AC4" s="14">
        <f t="shared" ref="AC4:AC23" si="20">(Y4/O4)</f>
        <v>248.56424489795918</v>
      </c>
      <c r="AD4" s="2">
        <f t="shared" ref="AD4:AD23" si="21">AB4+AC4</f>
        <v>469.52711836734699</v>
      </c>
      <c r="AE4" s="19">
        <f t="shared" ref="AE4:AE23" si="22">(AA4/O4)</f>
        <v>66.50802494166156</v>
      </c>
    </row>
    <row r="5" spans="1:33" x14ac:dyDescent="0.25">
      <c r="A5" s="1" t="s">
        <v>32</v>
      </c>
      <c r="B5" s="2" t="s">
        <v>30</v>
      </c>
      <c r="G5" s="14">
        <f t="shared" si="0"/>
        <v>0</v>
      </c>
      <c r="H5" s="14">
        <f t="shared" si="1"/>
        <v>0</v>
      </c>
      <c r="I5" s="19">
        <f t="shared" si="2"/>
        <v>0</v>
      </c>
      <c r="J5" s="14">
        <f t="shared" si="7"/>
        <v>0</v>
      </c>
      <c r="K5" s="14">
        <f t="shared" si="8"/>
        <v>0</v>
      </c>
      <c r="L5" s="14">
        <f t="shared" si="9"/>
        <v>0</v>
      </c>
      <c r="M5" s="19">
        <f t="shared" si="10"/>
        <v>0</v>
      </c>
      <c r="N5" s="14">
        <v>30</v>
      </c>
      <c r="O5" s="14">
        <v>8.1200000000000005E-3</v>
      </c>
      <c r="P5" s="14">
        <f t="shared" si="3"/>
        <v>0</v>
      </c>
      <c r="Q5" s="14">
        <f t="shared" si="4"/>
        <v>0</v>
      </c>
      <c r="R5" s="14">
        <f t="shared" si="5"/>
        <v>0</v>
      </c>
      <c r="S5" s="14">
        <f t="shared" si="6"/>
        <v>0</v>
      </c>
      <c r="T5" s="14">
        <f t="shared" si="11"/>
        <v>0</v>
      </c>
      <c r="U5" s="14">
        <f t="shared" si="12"/>
        <v>0</v>
      </c>
      <c r="V5" s="14">
        <f t="shared" si="13"/>
        <v>0</v>
      </c>
      <c r="W5" s="19">
        <f t="shared" si="14"/>
        <v>0</v>
      </c>
      <c r="X5" s="14">
        <f t="shared" si="15"/>
        <v>0</v>
      </c>
      <c r="Y5" s="14">
        <f t="shared" si="16"/>
        <v>0</v>
      </c>
      <c r="Z5" s="2">
        <f t="shared" si="17"/>
        <v>0</v>
      </c>
      <c r="AA5" s="2">
        <f t="shared" si="18"/>
        <v>0</v>
      </c>
      <c r="AB5" s="2">
        <f t="shared" si="19"/>
        <v>0</v>
      </c>
      <c r="AC5" s="14">
        <f t="shared" si="20"/>
        <v>0</v>
      </c>
      <c r="AD5" s="2">
        <f t="shared" si="21"/>
        <v>0</v>
      </c>
      <c r="AE5" s="19">
        <f t="shared" si="22"/>
        <v>0</v>
      </c>
    </row>
    <row r="6" spans="1:33" x14ac:dyDescent="0.25">
      <c r="A6" s="13" t="s">
        <v>33</v>
      </c>
      <c r="B6" s="8" t="s">
        <v>30</v>
      </c>
      <c r="C6" s="11">
        <v>0.40400000000000003</v>
      </c>
      <c r="D6" s="11">
        <v>0.19600000000000001</v>
      </c>
      <c r="E6" s="11">
        <v>0.28050000000000003</v>
      </c>
      <c r="F6" s="11">
        <v>0.14399999999999999</v>
      </c>
      <c r="G6" s="11">
        <f t="shared" si="0"/>
        <v>0.26</v>
      </c>
      <c r="H6" s="11">
        <f t="shared" si="1"/>
        <v>5.2000000000000018E-2</v>
      </c>
      <c r="I6" s="12">
        <f t="shared" si="2"/>
        <v>0.13650000000000004</v>
      </c>
      <c r="J6" s="11">
        <f t="shared" si="7"/>
        <v>1.5270450000000004</v>
      </c>
      <c r="K6" s="11">
        <f t="shared" si="8"/>
        <v>0.42185000000000017</v>
      </c>
      <c r="L6" s="11">
        <f t="shared" si="9"/>
        <v>1.9488950000000007</v>
      </c>
      <c r="M6" s="12">
        <f t="shared" si="10"/>
        <v>1.1179550055555556</v>
      </c>
      <c r="N6" s="11">
        <v>30</v>
      </c>
      <c r="O6" s="11">
        <v>1.2120000000000001E-2</v>
      </c>
      <c r="P6" s="11">
        <f t="shared" si="3"/>
        <v>5.0901500000000016E-2</v>
      </c>
      <c r="Q6" s="11">
        <f t="shared" si="4"/>
        <v>1.4061666666666672E-2</v>
      </c>
      <c r="R6" s="11">
        <f t="shared" si="5"/>
        <v>6.4963166666666697E-2</v>
      </c>
      <c r="S6" s="11">
        <f t="shared" si="6"/>
        <v>3.7265166851851855E-2</v>
      </c>
      <c r="T6" s="11">
        <f t="shared" si="11"/>
        <v>125.99381188118814</v>
      </c>
      <c r="U6" s="11">
        <f t="shared" si="12"/>
        <v>34.806105610561069</v>
      </c>
      <c r="V6" s="11">
        <f t="shared" si="13"/>
        <v>160.79991749174923</v>
      </c>
      <c r="W6" s="12">
        <f t="shared" si="14"/>
        <v>92.240512009534285</v>
      </c>
      <c r="X6" s="11">
        <f t="shared" si="15"/>
        <v>1.2216360000000004</v>
      </c>
      <c r="Y6" s="11">
        <f t="shared" si="16"/>
        <v>0.33748000000000017</v>
      </c>
      <c r="Z6" s="8">
        <f t="shared" si="17"/>
        <v>1.5591160000000006</v>
      </c>
      <c r="AA6" s="8">
        <f t="shared" si="18"/>
        <v>0.89436400444444453</v>
      </c>
      <c r="AB6" s="8">
        <f t="shared" si="19"/>
        <v>100.79504950495053</v>
      </c>
      <c r="AC6" s="11">
        <f t="shared" si="20"/>
        <v>27.844884488448859</v>
      </c>
      <c r="AD6" s="8">
        <f t="shared" si="21"/>
        <v>128.63993399339938</v>
      </c>
      <c r="AE6" s="12">
        <f t="shared" si="22"/>
        <v>73.792409607627434</v>
      </c>
    </row>
    <row r="7" spans="1:33" x14ac:dyDescent="0.25">
      <c r="A7" s="1" t="s">
        <v>34</v>
      </c>
      <c r="B7" s="2" t="s">
        <v>30</v>
      </c>
      <c r="C7" s="14">
        <v>0.44850000000000001</v>
      </c>
      <c r="D7" s="14">
        <v>0.23430000000000001</v>
      </c>
      <c r="E7" s="14">
        <v>0.37440000000000001</v>
      </c>
      <c r="F7" s="14">
        <v>0.12130000000000001</v>
      </c>
      <c r="G7" s="14">
        <f t="shared" si="0"/>
        <v>0.32719999999999999</v>
      </c>
      <c r="H7" s="14">
        <f t="shared" si="1"/>
        <v>0.113</v>
      </c>
      <c r="I7" s="19">
        <f t="shared" si="2"/>
        <v>0.25309999999999999</v>
      </c>
      <c r="J7" s="14">
        <f t="shared" si="7"/>
        <v>2.7852049999999999</v>
      </c>
      <c r="K7" s="14">
        <f t="shared" si="8"/>
        <v>1.1386900000000002</v>
      </c>
      <c r="L7" s="14">
        <f t="shared" si="9"/>
        <v>3.9238949999999999</v>
      </c>
      <c r="M7" s="19">
        <f t="shared" si="10"/>
        <v>1.1379772883838382</v>
      </c>
      <c r="N7" s="14">
        <v>30</v>
      </c>
      <c r="O7" s="14">
        <v>1.3849999999999999E-2</v>
      </c>
      <c r="P7" s="14">
        <f t="shared" si="3"/>
        <v>9.2840166666666668E-2</v>
      </c>
      <c r="Q7" s="14">
        <f t="shared" si="4"/>
        <v>3.7956333333333342E-2</v>
      </c>
      <c r="R7" s="14">
        <f t="shared" si="5"/>
        <v>0.13079650000000001</v>
      </c>
      <c r="S7" s="14">
        <f t="shared" si="6"/>
        <v>3.7932576279461269E-2</v>
      </c>
      <c r="T7" s="14">
        <f t="shared" si="11"/>
        <v>201.09783393501806</v>
      </c>
      <c r="U7" s="14">
        <f t="shared" si="12"/>
        <v>82.215884476534313</v>
      </c>
      <c r="V7" s="14">
        <f t="shared" si="13"/>
        <v>283.31371841155237</v>
      </c>
      <c r="W7" s="19">
        <f t="shared" si="14"/>
        <v>82.164425154067743</v>
      </c>
      <c r="X7" s="14">
        <f t="shared" si="15"/>
        <v>2.228164</v>
      </c>
      <c r="Y7" s="14">
        <f t="shared" si="16"/>
        <v>0.91095200000000021</v>
      </c>
      <c r="Z7" s="2">
        <f t="shared" si="17"/>
        <v>3.1391160000000005</v>
      </c>
      <c r="AA7" s="2">
        <f t="shared" si="18"/>
        <v>0.91038183070707057</v>
      </c>
      <c r="AB7" s="2">
        <f t="shared" si="19"/>
        <v>160.87826714801446</v>
      </c>
      <c r="AC7" s="14">
        <f t="shared" si="20"/>
        <v>65.772707581227451</v>
      </c>
      <c r="AD7" s="2">
        <f t="shared" si="21"/>
        <v>226.65097472924191</v>
      </c>
      <c r="AE7" s="19">
        <f t="shared" si="22"/>
        <v>65.731540123254192</v>
      </c>
      <c r="AG7" s="2"/>
    </row>
    <row r="8" spans="1:33" x14ac:dyDescent="0.25">
      <c r="A8" s="1" t="s">
        <v>35</v>
      </c>
      <c r="B8" s="2" t="s">
        <v>30</v>
      </c>
      <c r="G8" s="14">
        <f t="shared" si="0"/>
        <v>0</v>
      </c>
      <c r="H8" s="14">
        <f t="shared" si="1"/>
        <v>0</v>
      </c>
      <c r="I8" s="19">
        <f t="shared" si="2"/>
        <v>0</v>
      </c>
      <c r="J8" s="14">
        <f t="shared" si="7"/>
        <v>0</v>
      </c>
      <c r="K8" s="14">
        <f t="shared" si="8"/>
        <v>0</v>
      </c>
      <c r="L8" s="14">
        <f t="shared" si="9"/>
        <v>0</v>
      </c>
      <c r="M8" s="19">
        <f t="shared" si="10"/>
        <v>0</v>
      </c>
      <c r="N8" s="14">
        <v>30</v>
      </c>
      <c r="O8" s="14">
        <v>1.167E-2</v>
      </c>
      <c r="P8" s="14">
        <f t="shared" si="3"/>
        <v>0</v>
      </c>
      <c r="Q8" s="14">
        <f t="shared" si="4"/>
        <v>0</v>
      </c>
      <c r="R8" s="14">
        <f t="shared" si="5"/>
        <v>0</v>
      </c>
      <c r="S8" s="14">
        <f t="shared" si="6"/>
        <v>0</v>
      </c>
      <c r="T8" s="14">
        <f t="shared" si="11"/>
        <v>0</v>
      </c>
      <c r="U8" s="14">
        <f t="shared" si="12"/>
        <v>0</v>
      </c>
      <c r="V8" s="14">
        <f t="shared" si="13"/>
        <v>0</v>
      </c>
      <c r="W8" s="19">
        <f t="shared" si="14"/>
        <v>0</v>
      </c>
      <c r="X8" s="14">
        <f t="shared" si="15"/>
        <v>0</v>
      </c>
      <c r="Y8" s="14">
        <f t="shared" si="16"/>
        <v>0</v>
      </c>
      <c r="Z8" s="2">
        <f t="shared" si="17"/>
        <v>0</v>
      </c>
      <c r="AA8" s="2">
        <f t="shared" si="18"/>
        <v>0</v>
      </c>
      <c r="AB8" s="2">
        <f t="shared" si="19"/>
        <v>0</v>
      </c>
      <c r="AC8" s="14">
        <f t="shared" si="20"/>
        <v>0</v>
      </c>
      <c r="AD8" s="2">
        <f t="shared" si="21"/>
        <v>0</v>
      </c>
      <c r="AE8" s="19">
        <f t="shared" si="22"/>
        <v>0</v>
      </c>
    </row>
    <row r="9" spans="1:33" x14ac:dyDescent="0.25">
      <c r="A9" s="13" t="s">
        <v>36</v>
      </c>
      <c r="B9" s="8" t="s">
        <v>30</v>
      </c>
      <c r="C9" s="11">
        <v>0.47839999999999999</v>
      </c>
      <c r="D9" s="11">
        <v>0.2341</v>
      </c>
      <c r="E9" s="11">
        <v>0.28489999999999999</v>
      </c>
      <c r="F9" s="11">
        <v>0.10150000000000001</v>
      </c>
      <c r="G9" s="11">
        <f t="shared" si="0"/>
        <v>0.37690000000000001</v>
      </c>
      <c r="H9" s="11">
        <f t="shared" si="1"/>
        <v>0.1326</v>
      </c>
      <c r="I9" s="12">
        <f t="shared" si="2"/>
        <v>0.18339999999999998</v>
      </c>
      <c r="J9" s="11">
        <f t="shared" si="7"/>
        <v>1.8766959999999999</v>
      </c>
      <c r="K9" s="11">
        <f t="shared" si="8"/>
        <v>1.9155599999999999</v>
      </c>
      <c r="L9" s="11">
        <f t="shared" si="9"/>
        <v>3.7922560000000001</v>
      </c>
      <c r="M9" s="12">
        <f t="shared" si="10"/>
        <v>1.0637550610101012</v>
      </c>
      <c r="N9" s="11">
        <v>30</v>
      </c>
      <c r="O9" s="11">
        <v>1.175E-2</v>
      </c>
      <c r="P9" s="11">
        <f t="shared" si="3"/>
        <v>6.2556533333333331E-2</v>
      </c>
      <c r="Q9" s="11">
        <f t="shared" si="4"/>
        <v>6.3851999999999992E-2</v>
      </c>
      <c r="R9" s="11">
        <f t="shared" si="5"/>
        <v>0.12640853333333332</v>
      </c>
      <c r="S9" s="11">
        <f t="shared" si="6"/>
        <v>3.5458502033670042E-2</v>
      </c>
      <c r="T9" s="11">
        <f t="shared" si="11"/>
        <v>159.7188085106383</v>
      </c>
      <c r="U9" s="11">
        <f t="shared" si="12"/>
        <v>163.0263829787234</v>
      </c>
      <c r="V9" s="11">
        <f t="shared" si="13"/>
        <v>322.74519148936173</v>
      </c>
      <c r="W9" s="12">
        <f t="shared" si="14"/>
        <v>90.532345617880949</v>
      </c>
      <c r="X9" s="11">
        <f t="shared" si="15"/>
        <v>1.5013567999999999</v>
      </c>
      <c r="Y9" s="11">
        <f t="shared" si="16"/>
        <v>1.532448</v>
      </c>
      <c r="Z9" s="8">
        <f t="shared" si="17"/>
        <v>3.0338048</v>
      </c>
      <c r="AA9" s="8">
        <f t="shared" si="18"/>
        <v>0.851004048808081</v>
      </c>
      <c r="AB9" s="8">
        <f t="shared" si="19"/>
        <v>127.77504680851064</v>
      </c>
      <c r="AC9" s="11">
        <f t="shared" si="20"/>
        <v>130.42110638297873</v>
      </c>
      <c r="AD9" s="8">
        <f t="shared" si="21"/>
        <v>258.19615319148937</v>
      </c>
      <c r="AE9" s="12">
        <f t="shared" si="22"/>
        <v>72.425876494304759</v>
      </c>
    </row>
    <row r="10" spans="1:33" x14ac:dyDescent="0.25">
      <c r="A10" s="1" t="s">
        <v>37</v>
      </c>
      <c r="B10" s="2" t="s">
        <v>30</v>
      </c>
      <c r="C10" s="14">
        <v>0.47649999999999998</v>
      </c>
      <c r="D10" s="14">
        <v>0.23280000000000001</v>
      </c>
      <c r="E10" s="14">
        <v>0.35549999999999998</v>
      </c>
      <c r="F10" s="14">
        <v>0.125</v>
      </c>
      <c r="G10" s="14">
        <f t="shared" si="0"/>
        <v>0.35149999999999998</v>
      </c>
      <c r="H10" s="14">
        <f t="shared" si="1"/>
        <v>0.10780000000000001</v>
      </c>
      <c r="I10" s="19">
        <f t="shared" si="2"/>
        <v>0.23049999999999998</v>
      </c>
      <c r="J10" s="14">
        <f t="shared" si="7"/>
        <v>2.5228629999999996</v>
      </c>
      <c r="K10" s="14">
        <f t="shared" si="8"/>
        <v>1.1421500000000004</v>
      </c>
      <c r="L10" s="14">
        <f t="shared" si="9"/>
        <v>3.6650130000000001</v>
      </c>
      <c r="M10" s="19">
        <f t="shared" si="10"/>
        <v>1.2616302845454543</v>
      </c>
      <c r="N10" s="14">
        <v>30</v>
      </c>
      <c r="O10" s="14">
        <v>1.1809999999999999E-2</v>
      </c>
      <c r="P10" s="14">
        <f t="shared" si="3"/>
        <v>8.4095433333333316E-2</v>
      </c>
      <c r="Q10" s="14">
        <f t="shared" si="4"/>
        <v>3.8071666666666684E-2</v>
      </c>
      <c r="R10" s="14">
        <f t="shared" si="5"/>
        <v>0.1221671</v>
      </c>
      <c r="S10" s="14">
        <f t="shared" si="6"/>
        <v>4.2054342818181809E-2</v>
      </c>
      <c r="T10" s="14">
        <f t="shared" si="11"/>
        <v>213.62091447925485</v>
      </c>
      <c r="U10" s="14">
        <f t="shared" si="12"/>
        <v>96.710414902624933</v>
      </c>
      <c r="V10" s="14">
        <f t="shared" si="13"/>
        <v>310.33132938187981</v>
      </c>
      <c r="W10" s="19">
        <f t="shared" si="14"/>
        <v>106.82728912323915</v>
      </c>
      <c r="X10" s="14">
        <f t="shared" si="15"/>
        <v>2.0182903999999997</v>
      </c>
      <c r="Y10" s="14">
        <f t="shared" si="16"/>
        <v>0.91372000000000042</v>
      </c>
      <c r="Z10" s="2">
        <f t="shared" si="17"/>
        <v>2.9320104000000002</v>
      </c>
      <c r="AA10" s="2">
        <f t="shared" si="18"/>
        <v>1.0093042276363635</v>
      </c>
      <c r="AB10" s="2">
        <f t="shared" si="19"/>
        <v>170.89673158340389</v>
      </c>
      <c r="AC10" s="14">
        <f t="shared" si="20"/>
        <v>77.368331922099955</v>
      </c>
      <c r="AD10" s="2">
        <f t="shared" si="21"/>
        <v>248.26506350550386</v>
      </c>
      <c r="AE10" s="19">
        <f t="shared" si="22"/>
        <v>85.461831298591321</v>
      </c>
    </row>
    <row r="11" spans="1:33" x14ac:dyDescent="0.25">
      <c r="A11" s="1" t="s">
        <v>38</v>
      </c>
      <c r="B11" s="2" t="s">
        <v>30</v>
      </c>
      <c r="G11" s="14">
        <f t="shared" si="0"/>
        <v>0</v>
      </c>
      <c r="H11" s="14">
        <f t="shared" si="1"/>
        <v>0</v>
      </c>
      <c r="I11" s="19">
        <f t="shared" si="2"/>
        <v>0</v>
      </c>
      <c r="J11" s="14">
        <f t="shared" si="7"/>
        <v>0</v>
      </c>
      <c r="K11" s="14">
        <f t="shared" si="8"/>
        <v>0</v>
      </c>
      <c r="L11" s="14">
        <f t="shared" si="9"/>
        <v>0</v>
      </c>
      <c r="M11" s="19">
        <f t="shared" si="10"/>
        <v>0</v>
      </c>
      <c r="N11" s="14">
        <v>30</v>
      </c>
      <c r="O11" s="14">
        <v>1.0449999999999999E-2</v>
      </c>
      <c r="P11" s="14">
        <f t="shared" si="3"/>
        <v>0</v>
      </c>
      <c r="Q11" s="14">
        <f t="shared" si="4"/>
        <v>0</v>
      </c>
      <c r="R11" s="14">
        <f t="shared" si="5"/>
        <v>0</v>
      </c>
      <c r="S11" s="14">
        <f t="shared" si="6"/>
        <v>0</v>
      </c>
      <c r="T11" s="14">
        <f t="shared" si="11"/>
        <v>0</v>
      </c>
      <c r="U11" s="14">
        <f t="shared" si="12"/>
        <v>0</v>
      </c>
      <c r="V11" s="14">
        <f t="shared" si="13"/>
        <v>0</v>
      </c>
      <c r="W11" s="19">
        <f t="shared" si="14"/>
        <v>0</v>
      </c>
      <c r="X11" s="14">
        <f t="shared" si="15"/>
        <v>0</v>
      </c>
      <c r="Y11" s="14">
        <f t="shared" si="16"/>
        <v>0</v>
      </c>
      <c r="Z11" s="2">
        <f t="shared" si="17"/>
        <v>0</v>
      </c>
      <c r="AA11" s="2">
        <f t="shared" si="18"/>
        <v>0</v>
      </c>
      <c r="AB11" s="2">
        <f t="shared" si="19"/>
        <v>0</v>
      </c>
      <c r="AC11" s="14">
        <f t="shared" si="20"/>
        <v>0</v>
      </c>
      <c r="AD11" s="2">
        <f t="shared" si="21"/>
        <v>0</v>
      </c>
      <c r="AE11" s="19">
        <f t="shared" si="22"/>
        <v>0</v>
      </c>
    </row>
    <row r="12" spans="1:33" x14ac:dyDescent="0.25">
      <c r="A12" s="13" t="s">
        <v>56</v>
      </c>
      <c r="B12" s="8" t="s">
        <v>30</v>
      </c>
      <c r="C12" s="11">
        <v>0.72529999999999994</v>
      </c>
      <c r="D12" s="11">
        <v>0.38</v>
      </c>
      <c r="E12" s="11">
        <v>0.5796</v>
      </c>
      <c r="F12" s="11">
        <v>0.13120000000000001</v>
      </c>
      <c r="G12" s="11">
        <f t="shared" si="0"/>
        <v>0.59409999999999996</v>
      </c>
      <c r="H12" s="11">
        <f t="shared" si="1"/>
        <v>0.24879999999999999</v>
      </c>
      <c r="I12" s="12">
        <f t="shared" si="2"/>
        <v>0.44840000000000002</v>
      </c>
      <c r="J12" s="11">
        <f t="shared" si="7"/>
        <v>4.7987480000000007</v>
      </c>
      <c r="K12" s="11">
        <f t="shared" si="8"/>
        <v>3.06236</v>
      </c>
      <c r="L12" s="11">
        <f t="shared" si="9"/>
        <v>7.8611079999999998</v>
      </c>
      <c r="M12" s="12">
        <f t="shared" si="10"/>
        <v>1.641436522424242</v>
      </c>
      <c r="N12" s="11">
        <v>29</v>
      </c>
      <c r="O12" s="11">
        <v>9.9100000000000004E-3</v>
      </c>
      <c r="P12" s="11">
        <f t="shared" si="3"/>
        <v>0.16547406896551725</v>
      </c>
      <c r="Q12" s="11">
        <f t="shared" si="4"/>
        <v>0.10559862068965517</v>
      </c>
      <c r="R12" s="11">
        <f t="shared" si="5"/>
        <v>0.27107268965517239</v>
      </c>
      <c r="S12" s="11">
        <f t="shared" si="6"/>
        <v>5.6601259393939382E-2</v>
      </c>
      <c r="T12" s="11">
        <f t="shared" si="11"/>
        <v>484.23289606458127</v>
      </c>
      <c r="U12" s="11">
        <f t="shared" si="12"/>
        <v>309.01715438950555</v>
      </c>
      <c r="V12" s="11">
        <f t="shared" si="13"/>
        <v>793.2500504540867</v>
      </c>
      <c r="W12" s="12">
        <f t="shared" si="14"/>
        <v>165.63436149588716</v>
      </c>
      <c r="X12" s="11">
        <f t="shared" si="15"/>
        <v>3.8389984000000008</v>
      </c>
      <c r="Y12" s="11">
        <f t="shared" si="16"/>
        <v>2.4498880000000001</v>
      </c>
      <c r="Z12" s="8">
        <f t="shared" si="17"/>
        <v>6.2888864000000009</v>
      </c>
      <c r="AA12" s="8">
        <f t="shared" si="18"/>
        <v>1.3131492179393938</v>
      </c>
      <c r="AB12" s="8">
        <f t="shared" si="19"/>
        <v>387.38631685166507</v>
      </c>
      <c r="AC12" s="11">
        <f t="shared" si="20"/>
        <v>247.21372351160443</v>
      </c>
      <c r="AD12" s="8">
        <f t="shared" si="21"/>
        <v>634.6000403632695</v>
      </c>
      <c r="AE12" s="12">
        <f t="shared" si="22"/>
        <v>132.50748919670977</v>
      </c>
    </row>
    <row r="13" spans="1:33" x14ac:dyDescent="0.25">
      <c r="A13" s="1" t="s">
        <v>57</v>
      </c>
      <c r="B13" s="2" t="s">
        <v>30</v>
      </c>
      <c r="C13" s="14">
        <v>0.61619999999999997</v>
      </c>
      <c r="D13" s="14">
        <v>0.29220000000000002</v>
      </c>
      <c r="E13" s="14">
        <v>0.46850000000000003</v>
      </c>
      <c r="F13" s="14">
        <v>0.107</v>
      </c>
      <c r="G13" s="14">
        <f t="shared" si="0"/>
        <v>0.50919999999999999</v>
      </c>
      <c r="H13" s="14">
        <f t="shared" si="1"/>
        <v>0.18520000000000003</v>
      </c>
      <c r="I13" s="19">
        <f t="shared" si="2"/>
        <v>0.36150000000000004</v>
      </c>
      <c r="J13" s="14">
        <f t="shared" si="7"/>
        <v>3.9116670000000009</v>
      </c>
      <c r="K13" s="14">
        <f t="shared" si="8"/>
        <v>2.1381500000000004</v>
      </c>
      <c r="L13" s="14">
        <f t="shared" si="9"/>
        <v>6.0498170000000009</v>
      </c>
      <c r="M13" s="19">
        <f t="shared" si="10"/>
        <v>1.6176527932323228</v>
      </c>
      <c r="N13" s="14">
        <v>27</v>
      </c>
      <c r="O13" s="14">
        <v>7.62E-3</v>
      </c>
      <c r="P13" s="14">
        <f t="shared" si="3"/>
        <v>0.14487655555555559</v>
      </c>
      <c r="Q13" s="14">
        <f t="shared" si="4"/>
        <v>7.9190740740740756E-2</v>
      </c>
      <c r="R13" s="14">
        <f t="shared" si="5"/>
        <v>0.22406729629629632</v>
      </c>
      <c r="S13" s="14">
        <f t="shared" si="6"/>
        <v>5.9913066416011955E-2</v>
      </c>
      <c r="T13" s="14">
        <f t="shared" si="11"/>
        <v>513.34212598425211</v>
      </c>
      <c r="U13" s="14">
        <f t="shared" si="12"/>
        <v>280.59711286089248</v>
      </c>
      <c r="V13" s="14">
        <f t="shared" si="13"/>
        <v>793.93923884514447</v>
      </c>
      <c r="W13" s="19">
        <f t="shared" si="14"/>
        <v>212.29039281264079</v>
      </c>
      <c r="X13" s="14">
        <f t="shared" si="15"/>
        <v>3.1293336000000007</v>
      </c>
      <c r="Y13" s="14">
        <f t="shared" si="16"/>
        <v>1.7105200000000005</v>
      </c>
      <c r="Z13" s="2">
        <f t="shared" si="17"/>
        <v>4.8398536000000014</v>
      </c>
      <c r="AA13" s="2">
        <f t="shared" si="18"/>
        <v>1.2941222345858583</v>
      </c>
      <c r="AB13" s="2">
        <f t="shared" si="19"/>
        <v>410.67370078740169</v>
      </c>
      <c r="AC13" s="14">
        <f t="shared" si="20"/>
        <v>224.47769028871397</v>
      </c>
      <c r="AD13" s="2">
        <f t="shared" si="21"/>
        <v>635.15139107611571</v>
      </c>
      <c r="AE13" s="19">
        <f t="shared" si="22"/>
        <v>169.83231425011263</v>
      </c>
      <c r="AG13" s="2"/>
    </row>
    <row r="14" spans="1:33" x14ac:dyDescent="0.25">
      <c r="A14" s="1" t="s">
        <v>58</v>
      </c>
      <c r="B14" s="2" t="s">
        <v>30</v>
      </c>
      <c r="G14" s="14">
        <f t="shared" si="0"/>
        <v>0</v>
      </c>
      <c r="H14" s="14">
        <f t="shared" si="1"/>
        <v>0</v>
      </c>
      <c r="I14" s="19">
        <f t="shared" si="2"/>
        <v>0</v>
      </c>
      <c r="J14" s="14">
        <f t="shared" si="7"/>
        <v>0</v>
      </c>
      <c r="K14" s="14">
        <f t="shared" si="8"/>
        <v>0</v>
      </c>
      <c r="L14" s="14">
        <f t="shared" si="9"/>
        <v>0</v>
      </c>
      <c r="M14" s="19">
        <f t="shared" si="10"/>
        <v>0</v>
      </c>
      <c r="N14" s="14">
        <v>30</v>
      </c>
      <c r="O14" s="14">
        <v>6.2700000000000004E-3</v>
      </c>
      <c r="P14" s="14">
        <f t="shared" si="3"/>
        <v>0</v>
      </c>
      <c r="Q14" s="14">
        <f t="shared" si="4"/>
        <v>0</v>
      </c>
      <c r="R14" s="14">
        <f t="shared" si="5"/>
        <v>0</v>
      </c>
      <c r="S14" s="14">
        <f t="shared" si="6"/>
        <v>0</v>
      </c>
      <c r="T14" s="14">
        <f t="shared" si="11"/>
        <v>0</v>
      </c>
      <c r="U14" s="14">
        <f t="shared" si="12"/>
        <v>0</v>
      </c>
      <c r="V14" s="14">
        <f t="shared" si="13"/>
        <v>0</v>
      </c>
      <c r="W14" s="19">
        <f t="shared" si="14"/>
        <v>0</v>
      </c>
      <c r="X14" s="14">
        <f t="shared" si="15"/>
        <v>0</v>
      </c>
      <c r="Y14" s="14">
        <f t="shared" si="16"/>
        <v>0</v>
      </c>
      <c r="Z14" s="2">
        <f t="shared" si="17"/>
        <v>0</v>
      </c>
      <c r="AA14" s="2">
        <f t="shared" si="18"/>
        <v>0</v>
      </c>
      <c r="AB14" s="2">
        <f t="shared" si="19"/>
        <v>0</v>
      </c>
      <c r="AC14" s="14">
        <f t="shared" si="20"/>
        <v>0</v>
      </c>
      <c r="AD14" s="2">
        <f t="shared" si="21"/>
        <v>0</v>
      </c>
      <c r="AE14" s="19">
        <f t="shared" si="22"/>
        <v>0</v>
      </c>
    </row>
    <row r="15" spans="1:33" x14ac:dyDescent="0.25">
      <c r="A15" s="13" t="s">
        <v>59</v>
      </c>
      <c r="B15" s="8" t="s">
        <v>30</v>
      </c>
      <c r="C15" s="11">
        <v>0.72650000000000003</v>
      </c>
      <c r="D15" s="11">
        <v>0.36499999999999999</v>
      </c>
      <c r="E15" s="11">
        <v>0.51319999999999999</v>
      </c>
      <c r="F15" s="11">
        <v>0.10780000000000001</v>
      </c>
      <c r="G15" s="11">
        <f t="shared" si="0"/>
        <v>0.61870000000000003</v>
      </c>
      <c r="H15" s="11">
        <f t="shared" si="1"/>
        <v>0.25719999999999998</v>
      </c>
      <c r="I15" s="12">
        <f t="shared" si="2"/>
        <v>0.40539999999999998</v>
      </c>
      <c r="J15" s="11">
        <f t="shared" si="7"/>
        <v>4.2485619999999997</v>
      </c>
      <c r="K15" s="11">
        <f t="shared" si="8"/>
        <v>3.4622600000000001</v>
      </c>
      <c r="L15" s="11">
        <f t="shared" si="9"/>
        <v>7.7108220000000003</v>
      </c>
      <c r="M15" s="12">
        <f t="shared" si="10"/>
        <v>1.5990215755555557</v>
      </c>
      <c r="N15" s="11">
        <v>30</v>
      </c>
      <c r="O15" s="11">
        <v>1.119E-2</v>
      </c>
      <c r="P15" s="11">
        <f t="shared" si="3"/>
        <v>0.14161873333333333</v>
      </c>
      <c r="Q15" s="11">
        <f t="shared" si="4"/>
        <v>0.11540866666666667</v>
      </c>
      <c r="R15" s="11">
        <f t="shared" si="5"/>
        <v>0.25702740000000002</v>
      </c>
      <c r="S15" s="11">
        <f t="shared" si="6"/>
        <v>5.330071918518519E-2</v>
      </c>
      <c r="T15" s="11">
        <f t="shared" si="11"/>
        <v>379.67488829311878</v>
      </c>
      <c r="U15" s="11">
        <f t="shared" si="12"/>
        <v>309.40661304736369</v>
      </c>
      <c r="V15" s="11">
        <f t="shared" si="13"/>
        <v>689.08150134048253</v>
      </c>
      <c r="W15" s="12">
        <f t="shared" si="14"/>
        <v>142.89737046966536</v>
      </c>
      <c r="X15" s="11">
        <f t="shared" si="15"/>
        <v>3.3988496000000001</v>
      </c>
      <c r="Y15" s="11">
        <f t="shared" si="16"/>
        <v>2.7698080000000003</v>
      </c>
      <c r="Z15" s="8">
        <f t="shared" si="17"/>
        <v>6.1686576000000004</v>
      </c>
      <c r="AA15" s="8">
        <f t="shared" si="18"/>
        <v>1.2792172604444447</v>
      </c>
      <c r="AB15" s="8">
        <f t="shared" si="19"/>
        <v>303.73991063449506</v>
      </c>
      <c r="AC15" s="11">
        <f t="shared" si="20"/>
        <v>247.52529043789099</v>
      </c>
      <c r="AD15" s="8">
        <f t="shared" si="21"/>
        <v>551.26520107238605</v>
      </c>
      <c r="AE15" s="12">
        <f t="shared" si="22"/>
        <v>114.31789637573232</v>
      </c>
    </row>
    <row r="16" spans="1:33" x14ac:dyDescent="0.25">
      <c r="A16" s="1" t="s">
        <v>60</v>
      </c>
      <c r="B16" s="2" t="s">
        <v>30</v>
      </c>
      <c r="C16" s="14">
        <v>0.63419999999999999</v>
      </c>
      <c r="D16" s="14">
        <v>0.36020000000000002</v>
      </c>
      <c r="E16" s="14">
        <v>0.40460000000000002</v>
      </c>
      <c r="F16" s="14">
        <v>0.1265</v>
      </c>
      <c r="G16" s="14">
        <f t="shared" si="0"/>
        <v>0.50770000000000004</v>
      </c>
      <c r="H16" s="14">
        <f t="shared" si="1"/>
        <v>0.23370000000000002</v>
      </c>
      <c r="I16" s="19">
        <f t="shared" si="2"/>
        <v>0.27810000000000001</v>
      </c>
      <c r="J16" s="14">
        <f t="shared" si="7"/>
        <v>2.754702</v>
      </c>
      <c r="K16" s="14">
        <f t="shared" si="8"/>
        <v>3.6062400000000006</v>
      </c>
      <c r="L16" s="14">
        <f t="shared" si="9"/>
        <v>6.3609420000000014</v>
      </c>
      <c r="M16" s="19">
        <f t="shared" si="10"/>
        <v>0.99032281595959615</v>
      </c>
      <c r="N16" s="14">
        <v>30</v>
      </c>
      <c r="O16" s="14">
        <v>1.274E-2</v>
      </c>
      <c r="P16" s="14">
        <f t="shared" si="3"/>
        <v>9.1823399999999999E-2</v>
      </c>
      <c r="Q16" s="14">
        <f t="shared" si="4"/>
        <v>0.12020800000000002</v>
      </c>
      <c r="R16" s="14">
        <f t="shared" si="5"/>
        <v>0.21203140000000004</v>
      </c>
      <c r="S16" s="14">
        <f t="shared" si="6"/>
        <v>3.3010760531986538E-2</v>
      </c>
      <c r="T16" s="14">
        <f t="shared" si="11"/>
        <v>216.22464678178963</v>
      </c>
      <c r="U16" s="14">
        <f t="shared" si="12"/>
        <v>283.06436420722139</v>
      </c>
      <c r="V16" s="14">
        <f t="shared" si="13"/>
        <v>499.2890109890111</v>
      </c>
      <c r="W16" s="19">
        <f t="shared" si="14"/>
        <v>77.73334505177364</v>
      </c>
      <c r="X16" s="14">
        <f t="shared" si="15"/>
        <v>2.2037616</v>
      </c>
      <c r="Y16" s="14">
        <f t="shared" si="16"/>
        <v>2.8849920000000004</v>
      </c>
      <c r="Z16" s="2">
        <f t="shared" si="17"/>
        <v>5.0887536000000004</v>
      </c>
      <c r="AA16" s="2">
        <f t="shared" si="18"/>
        <v>0.79225825276767692</v>
      </c>
      <c r="AB16" s="2">
        <f t="shared" si="19"/>
        <v>172.97971742543172</v>
      </c>
      <c r="AC16" s="14">
        <f t="shared" si="20"/>
        <v>226.45149136577712</v>
      </c>
      <c r="AD16" s="2">
        <f t="shared" si="21"/>
        <v>399.43120879120886</v>
      </c>
      <c r="AE16" s="19">
        <f t="shared" si="22"/>
        <v>62.186676041418913</v>
      </c>
    </row>
    <row r="17" spans="1:31" x14ac:dyDescent="0.25">
      <c r="A17" s="1" t="s">
        <v>61</v>
      </c>
      <c r="B17" s="2" t="s">
        <v>30</v>
      </c>
      <c r="G17" s="14">
        <f t="shared" si="0"/>
        <v>0</v>
      </c>
      <c r="H17" s="14">
        <f t="shared" si="1"/>
        <v>0</v>
      </c>
      <c r="I17" s="19">
        <f t="shared" si="2"/>
        <v>0</v>
      </c>
      <c r="J17" s="14">
        <f t="shared" si="7"/>
        <v>0</v>
      </c>
      <c r="K17" s="14">
        <f t="shared" si="8"/>
        <v>0</v>
      </c>
      <c r="L17" s="14">
        <f t="shared" si="9"/>
        <v>0</v>
      </c>
      <c r="M17" s="19">
        <f t="shared" si="10"/>
        <v>0</v>
      </c>
      <c r="N17" s="14">
        <v>30</v>
      </c>
      <c r="O17" s="14">
        <v>8.2199999999999999E-3</v>
      </c>
      <c r="P17" s="14">
        <f t="shared" si="3"/>
        <v>0</v>
      </c>
      <c r="Q17" s="14">
        <f t="shared" si="4"/>
        <v>0</v>
      </c>
      <c r="R17" s="14">
        <f t="shared" si="5"/>
        <v>0</v>
      </c>
      <c r="S17" s="14">
        <f t="shared" si="6"/>
        <v>0</v>
      </c>
      <c r="T17" s="14">
        <f t="shared" si="11"/>
        <v>0</v>
      </c>
      <c r="U17" s="14">
        <f t="shared" si="12"/>
        <v>0</v>
      </c>
      <c r="V17" s="14">
        <f t="shared" si="13"/>
        <v>0</v>
      </c>
      <c r="W17" s="19">
        <f t="shared" si="14"/>
        <v>0</v>
      </c>
      <c r="X17" s="14">
        <f t="shared" si="15"/>
        <v>0</v>
      </c>
      <c r="Y17" s="14">
        <f t="shared" si="16"/>
        <v>0</v>
      </c>
      <c r="Z17" s="2">
        <f t="shared" si="17"/>
        <v>0</v>
      </c>
      <c r="AA17" s="2">
        <f t="shared" si="18"/>
        <v>0</v>
      </c>
      <c r="AB17" s="2">
        <f t="shared" si="19"/>
        <v>0</v>
      </c>
      <c r="AC17" s="14">
        <f t="shared" si="20"/>
        <v>0</v>
      </c>
      <c r="AD17" s="2">
        <f t="shared" si="21"/>
        <v>0</v>
      </c>
      <c r="AE17" s="19">
        <f t="shared" si="22"/>
        <v>0</v>
      </c>
    </row>
    <row r="18" spans="1:31" x14ac:dyDescent="0.25">
      <c r="A18" s="8" t="s">
        <v>62</v>
      </c>
      <c r="B18" s="8" t="s">
        <v>30</v>
      </c>
      <c r="C18" s="8">
        <v>0.67649999999999999</v>
      </c>
      <c r="D18" s="8">
        <v>0.33900000000000002</v>
      </c>
      <c r="E18" s="8">
        <v>0.504</v>
      </c>
      <c r="F18" s="8">
        <v>0.1103</v>
      </c>
      <c r="G18" s="8">
        <f t="shared" si="0"/>
        <v>0.56620000000000004</v>
      </c>
      <c r="H18" s="8">
        <f t="shared" si="1"/>
        <v>0.22870000000000001</v>
      </c>
      <c r="I18" s="12">
        <f t="shared" si="2"/>
        <v>0.39369999999999999</v>
      </c>
      <c r="J18" s="8">
        <f t="shared" si="7"/>
        <v>4.1847519999999996</v>
      </c>
      <c r="K18" s="8">
        <f t="shared" si="8"/>
        <v>2.9091800000000005</v>
      </c>
      <c r="L18" s="8">
        <f t="shared" si="9"/>
        <v>7.0939320000000006</v>
      </c>
      <c r="M18" s="12">
        <f t="shared" si="10"/>
        <v>1.5719457967676771</v>
      </c>
      <c r="N18" s="8">
        <v>30</v>
      </c>
      <c r="O18" s="8">
        <v>1.201E-2</v>
      </c>
      <c r="P18" s="8">
        <f t="shared" si="3"/>
        <v>0.13949173333333331</v>
      </c>
      <c r="Q18" s="8">
        <f t="shared" si="4"/>
        <v>9.6972666666666679E-2</v>
      </c>
      <c r="R18" s="8">
        <f t="shared" si="5"/>
        <v>0.23646440000000002</v>
      </c>
      <c r="S18" s="8">
        <f t="shared" si="6"/>
        <v>5.2398193225589237E-2</v>
      </c>
      <c r="T18" s="8">
        <f t="shared" si="11"/>
        <v>348.43896752706075</v>
      </c>
      <c r="U18" s="8">
        <f t="shared" si="12"/>
        <v>242.22980849292264</v>
      </c>
      <c r="V18" s="8">
        <f t="shared" si="13"/>
        <v>590.6687760199834</v>
      </c>
      <c r="W18" s="12">
        <f t="shared" si="14"/>
        <v>130.8864110547608</v>
      </c>
      <c r="X18" s="11">
        <f t="shared" si="15"/>
        <v>3.3478015999999999</v>
      </c>
      <c r="Y18" s="11">
        <f t="shared" si="16"/>
        <v>2.3273440000000005</v>
      </c>
      <c r="Z18" s="8">
        <f t="shared" si="17"/>
        <v>5.6751456000000005</v>
      </c>
      <c r="AA18" s="8">
        <f t="shared" si="18"/>
        <v>1.2575566374141418</v>
      </c>
      <c r="AB18" s="8">
        <f t="shared" si="19"/>
        <v>278.75117402164864</v>
      </c>
      <c r="AC18" s="11">
        <f t="shared" si="20"/>
        <v>193.7838467943381</v>
      </c>
      <c r="AD18" s="8">
        <f t="shared" si="21"/>
        <v>472.53502081598674</v>
      </c>
      <c r="AE18" s="12">
        <f t="shared" si="22"/>
        <v>104.70912884380864</v>
      </c>
    </row>
    <row r="19" spans="1:31" x14ac:dyDescent="0.25">
      <c r="A19" s="2" t="s">
        <v>63</v>
      </c>
      <c r="B19" s="2" t="s">
        <v>30</v>
      </c>
      <c r="C19" s="2">
        <v>0.6825</v>
      </c>
      <c r="D19" s="2">
        <v>0.3957</v>
      </c>
      <c r="E19" s="2">
        <v>0.50900000000000001</v>
      </c>
      <c r="F19" s="2">
        <v>0.12820000000000001</v>
      </c>
      <c r="G19" s="2">
        <f t="shared" si="0"/>
        <v>0.55430000000000001</v>
      </c>
      <c r="H19" s="2">
        <f t="shared" si="1"/>
        <v>0.26749999999999996</v>
      </c>
      <c r="I19" s="19">
        <f t="shared" si="2"/>
        <v>0.38080000000000003</v>
      </c>
      <c r="J19" s="2">
        <f t="shared" si="7"/>
        <v>3.9184750000000008</v>
      </c>
      <c r="K19" s="2">
        <f t="shared" si="8"/>
        <v>3.8091699999999991</v>
      </c>
      <c r="L19" s="2">
        <f t="shared" si="9"/>
        <v>7.727644999999999</v>
      </c>
      <c r="M19" s="19">
        <f t="shared" si="10"/>
        <v>1.1278421318181824</v>
      </c>
      <c r="N19" s="2">
        <v>30</v>
      </c>
      <c r="O19" s="2">
        <v>1.5800000000000002E-2</v>
      </c>
      <c r="P19" s="2">
        <f t="shared" si="3"/>
        <v>0.13061583333333335</v>
      </c>
      <c r="Q19" s="2">
        <f t="shared" si="4"/>
        <v>0.1269723333333333</v>
      </c>
      <c r="R19" s="2">
        <f t="shared" si="5"/>
        <v>0.25758816666666662</v>
      </c>
      <c r="S19" s="2">
        <f t="shared" si="6"/>
        <v>3.7594737727272745E-2</v>
      </c>
      <c r="T19" s="2">
        <f t="shared" si="11"/>
        <v>248.00474683544309</v>
      </c>
      <c r="U19" s="2">
        <f t="shared" si="12"/>
        <v>241.08670886075942</v>
      </c>
      <c r="V19" s="2">
        <f t="shared" si="13"/>
        <v>489.09145569620244</v>
      </c>
      <c r="W19" s="19">
        <f t="shared" si="14"/>
        <v>71.38241340621407</v>
      </c>
      <c r="X19" s="14">
        <f t="shared" si="15"/>
        <v>3.134780000000001</v>
      </c>
      <c r="Y19" s="14">
        <f t="shared" si="16"/>
        <v>3.0473359999999996</v>
      </c>
      <c r="Z19" s="2">
        <f t="shared" si="17"/>
        <v>6.1821160000000006</v>
      </c>
      <c r="AA19" s="2">
        <f t="shared" si="18"/>
        <v>0.90227370545454599</v>
      </c>
      <c r="AB19" s="2">
        <f t="shared" si="19"/>
        <v>198.40379746835447</v>
      </c>
      <c r="AC19" s="14">
        <f t="shared" si="20"/>
        <v>192.86936708860756</v>
      </c>
      <c r="AD19" s="2">
        <f t="shared" si="21"/>
        <v>391.273164556962</v>
      </c>
      <c r="AE19" s="19">
        <f t="shared" si="22"/>
        <v>57.105930724971259</v>
      </c>
    </row>
    <row r="20" spans="1:31" x14ac:dyDescent="0.25">
      <c r="A20" s="2" t="s">
        <v>64</v>
      </c>
      <c r="B20" s="2" t="s">
        <v>30</v>
      </c>
      <c r="C20" s="2"/>
      <c r="D20" s="2"/>
      <c r="E20" s="2"/>
      <c r="F20" s="2"/>
      <c r="G20" s="2">
        <f t="shared" si="0"/>
        <v>0</v>
      </c>
      <c r="H20" s="2">
        <f t="shared" si="1"/>
        <v>0</v>
      </c>
      <c r="I20" s="19">
        <f t="shared" si="2"/>
        <v>0</v>
      </c>
      <c r="J20" s="2">
        <f t="shared" si="7"/>
        <v>0</v>
      </c>
      <c r="K20" s="2">
        <f t="shared" si="8"/>
        <v>0</v>
      </c>
      <c r="L20" s="2">
        <f t="shared" si="9"/>
        <v>0</v>
      </c>
      <c r="M20" s="19">
        <f t="shared" si="10"/>
        <v>0</v>
      </c>
      <c r="N20" s="2">
        <v>30</v>
      </c>
      <c r="O20" s="2">
        <v>8.5199999999999998E-3</v>
      </c>
      <c r="P20" s="2">
        <f t="shared" si="3"/>
        <v>0</v>
      </c>
      <c r="Q20" s="2">
        <f t="shared" si="4"/>
        <v>0</v>
      </c>
      <c r="R20" s="2">
        <f t="shared" si="5"/>
        <v>0</v>
      </c>
      <c r="S20" s="2">
        <f t="shared" si="6"/>
        <v>0</v>
      </c>
      <c r="T20" s="2">
        <f t="shared" si="11"/>
        <v>0</v>
      </c>
      <c r="U20" s="2">
        <f t="shared" si="12"/>
        <v>0</v>
      </c>
      <c r="V20" s="2">
        <f t="shared" si="13"/>
        <v>0</v>
      </c>
      <c r="W20" s="19">
        <f t="shared" si="14"/>
        <v>0</v>
      </c>
      <c r="X20" s="14">
        <f t="shared" si="15"/>
        <v>0</v>
      </c>
      <c r="Y20" s="14">
        <f t="shared" si="16"/>
        <v>0</v>
      </c>
      <c r="Z20" s="2">
        <f t="shared" si="17"/>
        <v>0</v>
      </c>
      <c r="AA20" s="2">
        <f t="shared" si="18"/>
        <v>0</v>
      </c>
      <c r="AB20" s="2">
        <f t="shared" si="19"/>
        <v>0</v>
      </c>
      <c r="AC20" s="14">
        <f t="shared" si="20"/>
        <v>0</v>
      </c>
      <c r="AD20" s="2">
        <f t="shared" si="21"/>
        <v>0</v>
      </c>
      <c r="AE20" s="19">
        <f t="shared" si="22"/>
        <v>0</v>
      </c>
    </row>
    <row r="21" spans="1:31" x14ac:dyDescent="0.25">
      <c r="A21" s="13" t="s">
        <v>65</v>
      </c>
      <c r="B21" s="8" t="s">
        <v>30</v>
      </c>
      <c r="C21" s="8">
        <v>0.67900000000000005</v>
      </c>
      <c r="D21" s="8">
        <v>0.34749999999999998</v>
      </c>
      <c r="E21" s="8">
        <v>0.45190000000000002</v>
      </c>
      <c r="F21" s="8">
        <v>0.1031</v>
      </c>
      <c r="G21" s="8">
        <f t="shared" si="0"/>
        <v>0.57590000000000008</v>
      </c>
      <c r="H21" s="8">
        <f t="shared" si="1"/>
        <v>0.24439999999999998</v>
      </c>
      <c r="I21" s="12">
        <f t="shared" si="2"/>
        <v>0.3488</v>
      </c>
      <c r="J21" s="8">
        <f t="shared" si="7"/>
        <v>3.5909240000000002</v>
      </c>
      <c r="K21" s="8">
        <f t="shared" si="8"/>
        <v>3.4757199999999999</v>
      </c>
      <c r="L21" s="8">
        <f t="shared" si="9"/>
        <v>7.0666440000000001</v>
      </c>
      <c r="M21" s="12">
        <f t="shared" si="10"/>
        <v>1.383125272323233</v>
      </c>
      <c r="N21" s="8">
        <v>30</v>
      </c>
      <c r="O21" s="8">
        <v>1.057E-2</v>
      </c>
      <c r="P21" s="8">
        <f t="shared" si="3"/>
        <v>0.11969746666666667</v>
      </c>
      <c r="Q21" s="8">
        <f t="shared" si="4"/>
        <v>0.11585733333333333</v>
      </c>
      <c r="R21" s="8">
        <f t="shared" si="5"/>
        <v>0.23555480000000001</v>
      </c>
      <c r="S21" s="8">
        <f t="shared" si="6"/>
        <v>4.6104175744107766E-2</v>
      </c>
      <c r="T21" s="8">
        <f t="shared" si="11"/>
        <v>339.72790917691589</v>
      </c>
      <c r="U21" s="8">
        <f t="shared" si="12"/>
        <v>328.82876064333021</v>
      </c>
      <c r="V21" s="8">
        <f t="shared" si="13"/>
        <v>668.55666982024604</v>
      </c>
      <c r="W21" s="12">
        <f t="shared" si="14"/>
        <v>130.85385736265215</v>
      </c>
      <c r="X21" s="11">
        <f t="shared" si="15"/>
        <v>2.8727392000000003</v>
      </c>
      <c r="Y21" s="11">
        <f t="shared" si="16"/>
        <v>2.7805759999999999</v>
      </c>
      <c r="Z21" s="8">
        <f t="shared" si="17"/>
        <v>5.6533151999999998</v>
      </c>
      <c r="AA21" s="8">
        <f t="shared" si="18"/>
        <v>1.1065002178585865</v>
      </c>
      <c r="AB21" s="8">
        <f t="shared" si="19"/>
        <v>271.78232734153266</v>
      </c>
      <c r="AC21" s="11">
        <f t="shared" si="20"/>
        <v>263.06300851466415</v>
      </c>
      <c r="AD21" s="8">
        <f t="shared" si="21"/>
        <v>534.84533585619681</v>
      </c>
      <c r="AE21" s="12">
        <f t="shared" si="22"/>
        <v>104.68308589012172</v>
      </c>
    </row>
    <row r="22" spans="1:31" x14ac:dyDescent="0.25">
      <c r="A22" s="1" t="s">
        <v>66</v>
      </c>
      <c r="B22" s="2" t="s">
        <v>30</v>
      </c>
      <c r="C22" s="2">
        <v>0.65410000000000001</v>
      </c>
      <c r="D22" s="2">
        <v>0.35570000000000002</v>
      </c>
      <c r="E22" s="2">
        <v>0.4476</v>
      </c>
      <c r="F22" s="2">
        <v>0.1153</v>
      </c>
      <c r="G22" s="2">
        <f t="shared" si="0"/>
        <v>0.53880000000000006</v>
      </c>
      <c r="H22" s="2">
        <f t="shared" si="1"/>
        <v>0.2404</v>
      </c>
      <c r="I22" s="19">
        <f t="shared" si="2"/>
        <v>0.33229999999999998</v>
      </c>
      <c r="J22" s="2">
        <f t="shared" si="7"/>
        <v>3.3999589999999995</v>
      </c>
      <c r="K22" s="2">
        <f t="shared" si="8"/>
        <v>3.4738699999999998</v>
      </c>
      <c r="L22" s="2">
        <f t="shared" si="9"/>
        <v>6.8738290000000006</v>
      </c>
      <c r="M22" s="19">
        <f t="shared" si="10"/>
        <v>1.1983012485858588</v>
      </c>
      <c r="N22" s="2">
        <v>30</v>
      </c>
      <c r="O22" s="2">
        <v>1.239E-2</v>
      </c>
      <c r="P22" s="2">
        <f t="shared" si="3"/>
        <v>0.11333196666666664</v>
      </c>
      <c r="Q22" s="2">
        <f t="shared" si="4"/>
        <v>0.11579566666666666</v>
      </c>
      <c r="R22" s="2">
        <f t="shared" si="5"/>
        <v>0.22912763333333336</v>
      </c>
      <c r="S22" s="2">
        <f t="shared" si="6"/>
        <v>3.994337495286196E-2</v>
      </c>
      <c r="T22" s="2">
        <f t="shared" si="11"/>
        <v>274.4115415657788</v>
      </c>
      <c r="U22" s="2">
        <f t="shared" si="12"/>
        <v>280.37691686844227</v>
      </c>
      <c r="V22" s="2">
        <f t="shared" si="13"/>
        <v>554.78845843422118</v>
      </c>
      <c r="W22" s="19">
        <f t="shared" si="14"/>
        <v>96.715193590464793</v>
      </c>
      <c r="X22" s="14">
        <f t="shared" si="15"/>
        <v>2.7199671999999997</v>
      </c>
      <c r="Y22" s="14">
        <f t="shared" si="16"/>
        <v>2.779096</v>
      </c>
      <c r="Z22" s="2">
        <f t="shared" si="17"/>
        <v>5.4990632000000002</v>
      </c>
      <c r="AA22" s="2">
        <f t="shared" si="18"/>
        <v>0.95864099886868714</v>
      </c>
      <c r="AB22" s="2">
        <f t="shared" si="19"/>
        <v>219.52923325262307</v>
      </c>
      <c r="AC22" s="14">
        <f t="shared" si="20"/>
        <v>224.30153349475384</v>
      </c>
      <c r="AD22" s="2">
        <f t="shared" si="21"/>
        <v>443.83076674737691</v>
      </c>
      <c r="AE22" s="19">
        <f t="shared" si="22"/>
        <v>77.372154872371837</v>
      </c>
    </row>
    <row r="23" spans="1:31" ht="15.75" thickBot="1" x14ac:dyDescent="0.3">
      <c r="A23" s="4" t="s">
        <v>67</v>
      </c>
      <c r="B23" s="3" t="s">
        <v>30</v>
      </c>
      <c r="C23" s="3"/>
      <c r="D23" s="3"/>
      <c r="E23" s="3"/>
      <c r="F23" s="3"/>
      <c r="G23" s="3">
        <f t="shared" si="0"/>
        <v>0</v>
      </c>
      <c r="H23" s="3">
        <f t="shared" si="1"/>
        <v>0</v>
      </c>
      <c r="I23" s="15">
        <f t="shared" si="2"/>
        <v>0</v>
      </c>
      <c r="J23" s="3">
        <f t="shared" si="7"/>
        <v>0</v>
      </c>
      <c r="K23" s="3">
        <f t="shared" si="8"/>
        <v>0</v>
      </c>
      <c r="L23" s="3">
        <f t="shared" si="9"/>
        <v>0</v>
      </c>
      <c r="M23" s="15">
        <f t="shared" si="10"/>
        <v>0</v>
      </c>
      <c r="N23" s="3">
        <v>30</v>
      </c>
      <c r="O23" s="3">
        <v>8.5199999999999998E-3</v>
      </c>
      <c r="P23" s="3">
        <f t="shared" si="3"/>
        <v>0</v>
      </c>
      <c r="Q23" s="3">
        <f t="shared" si="4"/>
        <v>0</v>
      </c>
      <c r="R23" s="3">
        <f t="shared" si="5"/>
        <v>0</v>
      </c>
      <c r="S23" s="3">
        <f t="shared" si="6"/>
        <v>0</v>
      </c>
      <c r="T23" s="3">
        <f t="shared" si="11"/>
        <v>0</v>
      </c>
      <c r="U23" s="3">
        <f t="shared" si="12"/>
        <v>0</v>
      </c>
      <c r="V23" s="3">
        <f t="shared" si="13"/>
        <v>0</v>
      </c>
      <c r="W23" s="15">
        <f t="shared" si="14"/>
        <v>0</v>
      </c>
      <c r="X23" s="4">
        <f t="shared" si="15"/>
        <v>0</v>
      </c>
      <c r="Y23" s="3">
        <f t="shared" si="16"/>
        <v>0</v>
      </c>
      <c r="Z23" s="3">
        <f t="shared" si="17"/>
        <v>0</v>
      </c>
      <c r="AA23" s="3">
        <f t="shared" si="18"/>
        <v>0</v>
      </c>
      <c r="AB23" s="3">
        <f t="shared" si="19"/>
        <v>0</v>
      </c>
      <c r="AC23" s="3">
        <f t="shared" si="20"/>
        <v>0</v>
      </c>
      <c r="AD23" s="3">
        <f t="shared" si="21"/>
        <v>0</v>
      </c>
      <c r="AE23" s="15">
        <f t="shared" si="22"/>
        <v>0</v>
      </c>
    </row>
    <row r="24" spans="1:31" s="11" customFormat="1" ht="15.75" thickBot="1" x14ac:dyDescent="0.3">
      <c r="A24" s="22" t="s">
        <v>68</v>
      </c>
      <c r="B24" s="23" t="s">
        <v>30</v>
      </c>
      <c r="C24" s="23">
        <v>0.71099999999999997</v>
      </c>
      <c r="D24" s="23">
        <v>0.36659999999999998</v>
      </c>
      <c r="E24" s="23">
        <v>0.46789999999999998</v>
      </c>
      <c r="F24" s="23">
        <v>0.1152</v>
      </c>
      <c r="G24" s="23">
        <f t="shared" ref="G24" si="23">C24-F24</f>
        <v>0.5958</v>
      </c>
      <c r="H24" s="23">
        <f t="shared" ref="H24" si="24">D24-F24</f>
        <v>0.25139999999999996</v>
      </c>
      <c r="I24" s="24">
        <f t="shared" ref="I24" si="25">E24-F24</f>
        <v>0.35270000000000001</v>
      </c>
      <c r="J24" s="23">
        <f t="shared" ref="J24" si="26">(12.25*I24)-(2.79*H24)</f>
        <v>3.6191689999999999</v>
      </c>
      <c r="K24" s="23">
        <f t="shared" ref="K24" si="27">(21.5*H24)-(5.1*I24)</f>
        <v>3.6063299999999989</v>
      </c>
      <c r="L24" s="23">
        <f t="shared" ref="L24" si="28">(7.15*I24)+(18.71*H24)</f>
        <v>7.2254989999999992</v>
      </c>
      <c r="M24" s="24">
        <f t="shared" ref="M24" si="29">((1000*G24)-(1.82*J24)-(85.02*K24))/198</f>
        <v>1.4272875546464647</v>
      </c>
      <c r="N24" s="23">
        <v>30</v>
      </c>
      <c r="O24" s="23">
        <v>1.146E-2</v>
      </c>
      <c r="P24" s="23">
        <f t="shared" ref="P24" si="30">J24/N24</f>
        <v>0.12063896666666667</v>
      </c>
      <c r="Q24" s="23">
        <f t="shared" ref="Q24" si="31">K24/N24</f>
        <v>0.12021099999999997</v>
      </c>
      <c r="R24" s="23">
        <f t="shared" ref="R24" si="32">L24/N24</f>
        <v>0.24084996666666664</v>
      </c>
      <c r="S24" s="23">
        <f t="shared" ref="S24" si="33">M24/N24</f>
        <v>4.7576251821548822E-2</v>
      </c>
      <c r="T24" s="23">
        <f t="shared" ref="T24" si="34">(1/O24)*J24</f>
        <v>315.80881326352528</v>
      </c>
      <c r="U24" s="23">
        <f t="shared" ref="U24" si="35">(1/O24)*K24</f>
        <v>314.68848167539261</v>
      </c>
      <c r="V24" s="23">
        <f t="shared" ref="V24" si="36">(1/O24)*L24</f>
        <v>630.49729493891789</v>
      </c>
      <c r="W24" s="24">
        <f t="shared" ref="W24" si="37">(1/O24)*M24</f>
        <v>124.54516183651525</v>
      </c>
      <c r="X24" s="22">
        <f t="shared" ref="X24" si="38">J24*0.8</f>
        <v>2.8953351999999999</v>
      </c>
      <c r="Y24" s="23">
        <f t="shared" ref="Y24" si="39">K24*0.8</f>
        <v>2.8850639999999994</v>
      </c>
      <c r="Z24" s="23">
        <f t="shared" ref="Z24" si="40">X24+Y24</f>
        <v>5.7803991999999997</v>
      </c>
      <c r="AA24" s="23">
        <f t="shared" ref="AA24" si="41">M24*0.8</f>
        <v>1.1418300437171718</v>
      </c>
      <c r="AB24" s="23">
        <f t="shared" ref="AB24" si="42">(X24/O24)</f>
        <v>252.64705061082023</v>
      </c>
      <c r="AC24" s="23">
        <f t="shared" ref="AC24" si="43">(Y24/O24)</f>
        <v>251.75078534031408</v>
      </c>
      <c r="AD24" s="23">
        <f t="shared" ref="AD24" si="44">AB24+AC24</f>
        <v>504.39783595113431</v>
      </c>
      <c r="AE24" s="24">
        <f t="shared" ref="AE24" si="45">(AA24/O24)</f>
        <v>99.636129469212193</v>
      </c>
    </row>
    <row r="25" spans="1:31" ht="15.75" thickBot="1" x14ac:dyDescent="0.3">
      <c r="A25" s="4" t="s">
        <v>69</v>
      </c>
      <c r="B25" s="3" t="s">
        <v>30</v>
      </c>
      <c r="C25" s="3">
        <v>0.64970000000000006</v>
      </c>
      <c r="D25" s="3">
        <v>0.35720000000000002</v>
      </c>
      <c r="E25" s="3">
        <v>0.48449999999999999</v>
      </c>
      <c r="F25" s="3">
        <v>0.122</v>
      </c>
      <c r="G25" s="3">
        <f t="shared" ref="G25:G26" si="46">C25-F25</f>
        <v>0.52770000000000006</v>
      </c>
      <c r="H25" s="3">
        <f t="shared" ref="H25:H26" si="47">D25-F25</f>
        <v>0.23520000000000002</v>
      </c>
      <c r="I25" s="15">
        <f t="shared" ref="I25:I26" si="48">E25-F25</f>
        <v>0.36249999999999999</v>
      </c>
      <c r="J25" s="3">
        <f t="shared" ref="J25:J26" si="49">(12.25*I25)-(2.79*H25)</f>
        <v>3.7844169999999999</v>
      </c>
      <c r="K25" s="3">
        <f t="shared" ref="K25:K26" si="50">(21.5*H25)-(5.1*I25)</f>
        <v>3.208050000000001</v>
      </c>
      <c r="L25" s="3">
        <f t="shared" ref="L25:L26" si="51">(7.15*I25)+(18.71*H25)</f>
        <v>6.9924670000000004</v>
      </c>
      <c r="M25" s="15">
        <f t="shared" ref="M25:M26" si="52">((1000*G25)-(1.82*J25)-(85.02*K25))/198</f>
        <v>1.2528482326262624</v>
      </c>
      <c r="N25" s="3">
        <v>30</v>
      </c>
      <c r="O25" s="3">
        <v>1.2120000000000001E-2</v>
      </c>
      <c r="P25" s="3">
        <f t="shared" ref="P25:P26" si="53">J25/N25</f>
        <v>0.12614723333333333</v>
      </c>
      <c r="Q25" s="3">
        <f t="shared" ref="Q25:Q26" si="54">K25/N25</f>
        <v>0.10693500000000003</v>
      </c>
      <c r="R25" s="3">
        <f t="shared" ref="R25:R26" si="55">L25/N25</f>
        <v>0.23308223333333336</v>
      </c>
      <c r="S25" s="3">
        <f t="shared" ref="S25:S26" si="56">M25/N25</f>
        <v>4.176160775420875E-2</v>
      </c>
      <c r="T25" s="3">
        <f t="shared" ref="T25:T26" si="57">(1/O25)*J25</f>
        <v>312.24562706270621</v>
      </c>
      <c r="U25" s="3">
        <f t="shared" ref="U25:U26" si="58">(1/O25)*K25</f>
        <v>264.69059405940601</v>
      </c>
      <c r="V25" s="3">
        <f t="shared" ref="V25:V26" si="59">(1/O25)*L25</f>
        <v>576.93622112211222</v>
      </c>
      <c r="W25" s="15">
        <f t="shared" ref="W25:W26" si="60">(1/O25)*M25</f>
        <v>103.37031622328897</v>
      </c>
      <c r="X25" s="4">
        <f t="shared" ref="X25:X26" si="61">J25*0.8</f>
        <v>3.0275335999999999</v>
      </c>
      <c r="Y25" s="3">
        <f t="shared" ref="Y25:Y26" si="62">K25*0.8</f>
        <v>2.5664400000000009</v>
      </c>
      <c r="Z25" s="3">
        <f t="shared" ref="Z25:Z26" si="63">X25+Y25</f>
        <v>5.5939736000000009</v>
      </c>
      <c r="AA25" s="3">
        <f t="shared" ref="AA25:AA26" si="64">M25*0.8</f>
        <v>1.0022785861010099</v>
      </c>
      <c r="AB25" s="3">
        <f t="shared" ref="AB25:AB26" si="65">(X25/O25)</f>
        <v>249.796501650165</v>
      </c>
      <c r="AC25" s="3">
        <f t="shared" ref="AC25:AC26" si="66">(Y25/O25)</f>
        <v>211.75247524752481</v>
      </c>
      <c r="AD25" s="3">
        <f t="shared" ref="AD25:AD26" si="67">AB25+AC25</f>
        <v>461.54897689768984</v>
      </c>
      <c r="AE25" s="15">
        <f t="shared" ref="AE25:AE26" si="68">(AA25/O25)</f>
        <v>82.696252978631179</v>
      </c>
    </row>
    <row r="26" spans="1:31" ht="15.75" thickBot="1" x14ac:dyDescent="0.3">
      <c r="A26" s="4" t="s">
        <v>70</v>
      </c>
      <c r="B26" s="3" t="s">
        <v>30</v>
      </c>
      <c r="C26" s="3"/>
      <c r="D26" s="3"/>
      <c r="E26" s="3"/>
      <c r="F26" s="3"/>
      <c r="G26" s="3">
        <f t="shared" si="46"/>
        <v>0</v>
      </c>
      <c r="H26" s="3">
        <f t="shared" si="47"/>
        <v>0</v>
      </c>
      <c r="I26" s="15">
        <f t="shared" si="48"/>
        <v>0</v>
      </c>
      <c r="J26" s="3">
        <f t="shared" si="49"/>
        <v>0</v>
      </c>
      <c r="K26" s="3">
        <f t="shared" si="50"/>
        <v>0</v>
      </c>
      <c r="L26" s="3">
        <f t="shared" si="51"/>
        <v>0</v>
      </c>
      <c r="M26" s="15">
        <f t="shared" si="52"/>
        <v>0</v>
      </c>
      <c r="N26" s="3">
        <v>30</v>
      </c>
      <c r="O26" s="3">
        <v>8.5199999999999998E-3</v>
      </c>
      <c r="P26" s="3">
        <f t="shared" si="53"/>
        <v>0</v>
      </c>
      <c r="Q26" s="3">
        <f t="shared" si="54"/>
        <v>0</v>
      </c>
      <c r="R26" s="3">
        <f t="shared" si="55"/>
        <v>0</v>
      </c>
      <c r="S26" s="3">
        <f t="shared" si="56"/>
        <v>0</v>
      </c>
      <c r="T26" s="3">
        <f t="shared" si="57"/>
        <v>0</v>
      </c>
      <c r="U26" s="3">
        <f t="shared" si="58"/>
        <v>0</v>
      </c>
      <c r="V26" s="3">
        <f t="shared" si="59"/>
        <v>0</v>
      </c>
      <c r="W26" s="15">
        <f t="shared" si="60"/>
        <v>0</v>
      </c>
      <c r="X26" s="4">
        <f t="shared" si="61"/>
        <v>0</v>
      </c>
      <c r="Y26" s="3">
        <f t="shared" si="62"/>
        <v>0</v>
      </c>
      <c r="Z26" s="3">
        <f t="shared" si="63"/>
        <v>0</v>
      </c>
      <c r="AA26" s="3">
        <f t="shared" si="64"/>
        <v>0</v>
      </c>
      <c r="AB26" s="3">
        <f t="shared" si="65"/>
        <v>0</v>
      </c>
      <c r="AC26" s="3">
        <f t="shared" si="66"/>
        <v>0</v>
      </c>
      <c r="AD26" s="3">
        <f t="shared" si="67"/>
        <v>0</v>
      </c>
      <c r="AE26" s="15">
        <f t="shared" si="68"/>
        <v>0</v>
      </c>
    </row>
    <row r="28" spans="1:31" x14ac:dyDescent="0.25">
      <c r="G28" s="2"/>
      <c r="H28" s="2"/>
      <c r="I28" s="2"/>
      <c r="AC28" s="2"/>
    </row>
    <row r="29" spans="1:31" x14ac:dyDescent="0.25">
      <c r="G29" s="2"/>
      <c r="H29" s="2"/>
      <c r="I29" s="2"/>
    </row>
    <row r="30" spans="1:31" x14ac:dyDescent="0.25">
      <c r="G30" s="2"/>
      <c r="H30" s="2"/>
      <c r="I30" s="2"/>
    </row>
    <row r="31" spans="1:31" x14ac:dyDescent="0.25">
      <c r="K31" s="2"/>
      <c r="L31" s="2"/>
      <c r="M31" s="2"/>
    </row>
    <row r="32" spans="1:31" x14ac:dyDescent="0.25">
      <c r="K32" s="2"/>
      <c r="L32" s="2"/>
      <c r="M32" s="2"/>
    </row>
    <row r="33" spans="11:13" x14ac:dyDescent="0.25">
      <c r="K33" s="2"/>
      <c r="L33" s="2"/>
      <c r="M33" s="2"/>
    </row>
  </sheetData>
  <mergeCells count="3">
    <mergeCell ref="J1:M1"/>
    <mergeCell ref="X1:AA1"/>
    <mergeCell ref="AB1:AE1"/>
  </mergeCells>
  <phoneticPr fontId="3" type="noConversion"/>
  <pageMargins left="0.7" right="0.7" top="0.75" bottom="0.75" header="0.3" footer="0.3"/>
  <pageSetup paperSize="9" orientation="portrait" horizontalDpi="1200" verticalDpi="1200" r:id="rId1"/>
  <ignoredErrors>
    <ignoredError sqref="Z3 Z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63427-F4E5-4215-8E3E-1BB275786317}">
  <dimension ref="A72:T99"/>
  <sheetViews>
    <sheetView topLeftCell="A63" workbookViewId="0">
      <selection activeCell="H90" sqref="H90"/>
    </sheetView>
  </sheetViews>
  <sheetFormatPr defaultRowHeight="15" x14ac:dyDescent="0.25"/>
  <sheetData>
    <row r="72" spans="1:20" x14ac:dyDescent="0.25">
      <c r="M72" t="s">
        <v>39</v>
      </c>
      <c r="N72" s="21" t="s">
        <v>40</v>
      </c>
      <c r="O72" s="21" t="s">
        <v>41</v>
      </c>
      <c r="P72" t="s">
        <v>71</v>
      </c>
      <c r="Q72" t="s">
        <v>51</v>
      </c>
      <c r="R72" t="s">
        <v>54</v>
      </c>
      <c r="S72" t="s">
        <v>52</v>
      </c>
      <c r="T72" t="s">
        <v>53</v>
      </c>
    </row>
    <row r="73" spans="1:20" x14ac:dyDescent="0.25">
      <c r="M73">
        <v>0.27728083333333337</v>
      </c>
      <c r="N73">
        <v>6.4963166666666697E-2</v>
      </c>
      <c r="O73">
        <v>0.30104016666666666</v>
      </c>
      <c r="P73">
        <v>0.27107268965517239</v>
      </c>
      <c r="Q73">
        <v>0.25702740000000002</v>
      </c>
      <c r="R73">
        <v>0.23646440000000002</v>
      </c>
      <c r="S73">
        <v>0.23555480000000001</v>
      </c>
      <c r="T73">
        <v>0.24084996666666664</v>
      </c>
    </row>
    <row r="74" spans="1:20" x14ac:dyDescent="0.25">
      <c r="A74" s="5" t="s">
        <v>42</v>
      </c>
      <c r="B74" s="5" t="s">
        <v>43</v>
      </c>
      <c r="C74" s="5" t="s">
        <v>44</v>
      </c>
      <c r="D74" s="5" t="s">
        <v>45</v>
      </c>
      <c r="E74" s="5" t="s">
        <v>46</v>
      </c>
      <c r="F74" s="5"/>
      <c r="G74" s="5" t="s">
        <v>47</v>
      </c>
      <c r="H74" s="5" t="s">
        <v>48</v>
      </c>
      <c r="I74" s="5"/>
      <c r="J74" s="5"/>
      <c r="M74">
        <v>0.23965446666666673</v>
      </c>
      <c r="N74">
        <v>0.13079650000000001</v>
      </c>
      <c r="O74">
        <v>0.21042006666666666</v>
      </c>
      <c r="P74">
        <v>0.22406729629629632</v>
      </c>
      <c r="Q74">
        <v>0.21203140000000004</v>
      </c>
      <c r="R74">
        <v>0.25758816666666662</v>
      </c>
      <c r="S74">
        <v>0.22912763333333336</v>
      </c>
      <c r="T74">
        <v>0.23308223333333336</v>
      </c>
    </row>
    <row r="75" spans="1:20" x14ac:dyDescent="0.25">
      <c r="B75" t="s">
        <v>39</v>
      </c>
      <c r="C75">
        <v>0.27728083333333337</v>
      </c>
      <c r="D75">
        <v>0.23965446666666673</v>
      </c>
      <c r="G75">
        <f t="shared" ref="G75:G82" si="0">AVERAGE(C75:E75)</f>
        <v>0.25846765000000005</v>
      </c>
      <c r="H75">
        <f t="shared" ref="H75:H82" si="1">STDEV(C75:E75)/SQRT(3)</f>
        <v>1.5360899868033134E-2</v>
      </c>
      <c r="L75" t="s">
        <v>49</v>
      </c>
      <c r="M75">
        <f>AVERAGE(M73,M74)</f>
        <v>0.25846765000000005</v>
      </c>
      <c r="N75">
        <f>AVERAGE(N73,N74)</f>
        <v>9.787983333333336E-2</v>
      </c>
      <c r="O75">
        <f t="shared" ref="O75:T75" si="2">AVERAGE(O73,O74)</f>
        <v>0.25573011666666667</v>
      </c>
      <c r="P75">
        <f t="shared" si="2"/>
        <v>0.24756999297573434</v>
      </c>
      <c r="Q75">
        <f t="shared" si="2"/>
        <v>0.23452940000000003</v>
      </c>
      <c r="R75">
        <f t="shared" si="2"/>
        <v>0.24702628333333332</v>
      </c>
      <c r="S75">
        <f t="shared" si="2"/>
        <v>0.23234121666666668</v>
      </c>
      <c r="T75">
        <f t="shared" si="2"/>
        <v>0.23696610000000001</v>
      </c>
    </row>
    <row r="76" spans="1:20" x14ac:dyDescent="0.25">
      <c r="B76" t="s">
        <v>50</v>
      </c>
      <c r="C76">
        <v>6.4963166666666697E-2</v>
      </c>
      <c r="D76">
        <v>0.13079650000000001</v>
      </c>
      <c r="G76">
        <f t="shared" si="0"/>
        <v>9.787983333333336E-2</v>
      </c>
      <c r="H76">
        <f t="shared" si="1"/>
        <v>2.6876345788870961E-2</v>
      </c>
      <c r="J76" s="20">
        <f>TTEST($C$75:$D$75,C76:D76,2,2)</f>
        <v>5.1473971550843323E-2</v>
      </c>
      <c r="L76" t="s">
        <v>48</v>
      </c>
      <c r="M76">
        <v>1.5360899868033134E-2</v>
      </c>
      <c r="N76">
        <v>2.6876345788870961E-2</v>
      </c>
      <c r="O76">
        <v>1.9611104778670615E-2</v>
      </c>
      <c r="P76">
        <v>1.9189871481342578E-2</v>
      </c>
      <c r="Q76">
        <v>1.8369540077711972E-2</v>
      </c>
      <c r="R76">
        <v>8.6237416298241727E-3</v>
      </c>
      <c r="S76">
        <v>2.6238798041929852E-3</v>
      </c>
      <c r="T76">
        <v>3.1711638541124746E-3</v>
      </c>
    </row>
    <row r="77" spans="1:20" x14ac:dyDescent="0.25">
      <c r="B77" t="s">
        <v>41</v>
      </c>
      <c r="C77">
        <v>0.16238286666666665</v>
      </c>
      <c r="D77">
        <v>0.21042006666666666</v>
      </c>
      <c r="G77">
        <f t="shared" si="0"/>
        <v>0.18640146666666665</v>
      </c>
      <c r="H77">
        <f t="shared" si="1"/>
        <v>1.9611104778670615E-2</v>
      </c>
      <c r="J77">
        <f t="shared" ref="J77:J82" si="3">TTEST($C$75:$E$75,C77:E77,2,2)</f>
        <v>0.1420201689612679</v>
      </c>
    </row>
    <row r="78" spans="1:20" x14ac:dyDescent="0.25">
      <c r="B78" t="s">
        <v>71</v>
      </c>
      <c r="C78">
        <v>0.27107268965517239</v>
      </c>
      <c r="D78">
        <v>0.22406729629629632</v>
      </c>
      <c r="G78">
        <f t="shared" si="0"/>
        <v>0.24756999297573434</v>
      </c>
      <c r="H78">
        <f t="shared" si="1"/>
        <v>1.9189871481342578E-2</v>
      </c>
      <c r="J78" s="20">
        <f>TTEST($C$75:$D$75,C78:D78,2,2)</f>
        <v>0.75203019400293813</v>
      </c>
    </row>
    <row r="79" spans="1:20" x14ac:dyDescent="0.25">
      <c r="B79" t="s">
        <v>51</v>
      </c>
      <c r="C79">
        <v>0.25702740000000002</v>
      </c>
      <c r="D79">
        <v>0.21203140000000004</v>
      </c>
      <c r="G79">
        <f t="shared" si="0"/>
        <v>0.23452940000000003</v>
      </c>
      <c r="H79">
        <f t="shared" si="1"/>
        <v>1.8369540077711972E-2</v>
      </c>
      <c r="J79">
        <f t="shared" si="3"/>
        <v>0.50011691236078704</v>
      </c>
    </row>
    <row r="80" spans="1:20" x14ac:dyDescent="0.25">
      <c r="B80" t="s">
        <v>54</v>
      </c>
      <c r="C80">
        <v>0.23646440000000002</v>
      </c>
      <c r="D80">
        <v>0.25758816666666662</v>
      </c>
      <c r="G80">
        <f t="shared" si="0"/>
        <v>0.24702628333333332</v>
      </c>
      <c r="H80">
        <f t="shared" si="1"/>
        <v>8.6237416298241727E-3</v>
      </c>
      <c r="J80" s="20">
        <f>TTEST($C$75:$D$75,C80:D80,2,2)</f>
        <v>0.64889299418088742</v>
      </c>
    </row>
    <row r="81" spans="2:10" x14ac:dyDescent="0.25">
      <c r="B81" t="s">
        <v>52</v>
      </c>
      <c r="C81">
        <v>0.23555480000000001</v>
      </c>
      <c r="D81">
        <v>0.22912763333333336</v>
      </c>
      <c r="G81">
        <f t="shared" si="0"/>
        <v>0.23234121666666668</v>
      </c>
      <c r="H81">
        <f t="shared" si="1"/>
        <v>2.6238798041929852E-3</v>
      </c>
      <c r="J81">
        <f t="shared" si="3"/>
        <v>0.30449750464795577</v>
      </c>
    </row>
    <row r="82" spans="2:10" x14ac:dyDescent="0.25">
      <c r="B82" t="s">
        <v>53</v>
      </c>
      <c r="C82">
        <v>0.24084996666666664</v>
      </c>
      <c r="D82">
        <v>0.23308223333333336</v>
      </c>
      <c r="G82">
        <f t="shared" si="0"/>
        <v>0.23696610000000001</v>
      </c>
      <c r="H82">
        <f t="shared" si="1"/>
        <v>3.1711638541124746E-3</v>
      </c>
      <c r="J82">
        <f t="shared" si="3"/>
        <v>0.3793960826948406</v>
      </c>
    </row>
    <row r="84" spans="2:10" x14ac:dyDescent="0.25">
      <c r="J84" s="5"/>
    </row>
    <row r="93" spans="2:10" x14ac:dyDescent="0.25">
      <c r="B93" s="5"/>
      <c r="C93" s="5"/>
      <c r="D93" s="5"/>
      <c r="E93" s="5"/>
      <c r="F93" s="5"/>
      <c r="G93" s="5"/>
      <c r="H93" s="5"/>
      <c r="I93" s="5"/>
      <c r="J93" s="5"/>
    </row>
    <row r="95" spans="2:10" x14ac:dyDescent="0.25">
      <c r="J95" s="20"/>
    </row>
    <row r="97" spans="10:16" x14ac:dyDescent="0.25">
      <c r="J97" s="5"/>
    </row>
    <row r="99" spans="10:16" x14ac:dyDescent="0.25">
      <c r="J99" s="5"/>
      <c r="P99" t="s">
        <v>55</v>
      </c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A0FD0371181C498698032AE8A3E6EA" ma:contentTypeVersion="13" ma:contentTypeDescription="Create a new document." ma:contentTypeScope="" ma:versionID="85e894eb783a491fad2f43c65438f60c">
  <xsd:schema xmlns:xsd="http://www.w3.org/2001/XMLSchema" xmlns:xs="http://www.w3.org/2001/XMLSchema" xmlns:p="http://schemas.microsoft.com/office/2006/metadata/properties" xmlns:ns3="d519a8c0-570a-47b0-b56b-b96edf20cacc" xmlns:ns4="aedf63b6-fca8-412f-982e-8c227af61156" targetNamespace="http://schemas.microsoft.com/office/2006/metadata/properties" ma:root="true" ma:fieldsID="65f5d13b5ecbac938c3afdb0f21a0046" ns3:_="" ns4:_="">
    <xsd:import namespace="d519a8c0-570a-47b0-b56b-b96edf20cacc"/>
    <xsd:import namespace="aedf63b6-fca8-412f-982e-8c227af6115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19a8c0-570a-47b0-b56b-b96edf20ca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df63b6-fca8-412f-982e-8c227af6115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23CF9C1-CA3E-4955-AA2B-902FE080F9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F25B10-100D-42A4-8DF7-60BC73DC96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19a8c0-570a-47b0-b56b-b96edf20cacc"/>
    <ds:schemaRef ds:uri="aedf63b6-fca8-412f-982e-8c227af611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A013E67-26E3-4F4D-8533-B8972F6A004A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aedf63b6-fca8-412f-982e-8c227af61156"/>
    <ds:schemaRef ds:uri="http://purl.org/dc/terms/"/>
    <ds:schemaRef ds:uri="http://schemas.openxmlformats.org/package/2006/metadata/core-properties"/>
    <ds:schemaRef ds:uri="d519a8c0-570a-47b0-b56b-b96edf20cacc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Woodard M.A.</dc:creator>
  <cp:keywords/>
  <dc:description/>
  <cp:lastModifiedBy>Marker</cp:lastModifiedBy>
  <cp:revision/>
  <dcterms:created xsi:type="dcterms:W3CDTF">2021-02-04T14:26:08Z</dcterms:created>
  <dcterms:modified xsi:type="dcterms:W3CDTF">2021-09-24T12:35:10Z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0x010100EFA0FD0371181C498698032AE8A3E6EA</vt:lpwstr>
  </property>
</Properties>
</file>